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P P3ADK\TARGET-REALISASI P3ADK 2019\"/>
    </mc:Choice>
  </mc:AlternateContent>
  <xr:revisionPtr revIDLastSave="0" documentId="13_ncr:1_{2FFEB6AD-06E5-4A8B-9AD4-3A5F973AE6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AP_SPJ" sheetId="1" r:id="rId1"/>
    <sheet name="Lamp.8 (BM)" sheetId="13" r:id="rId2"/>
    <sheet name="LRA (2)" sheetId="2" r:id="rId3"/>
    <sheet name="PIUTNAG PAJAK" sheetId="3" r:id="rId4"/>
    <sheet name="PIUTNAG RETRIBUSI" sheetId="4" r:id="rId5"/>
    <sheet name="PIUTNAG Lainnya" sheetId="5" r:id="rId6"/>
    <sheet name="JAMINAN" sheetId="6" r:id="rId7"/>
    <sheet name="UTANG tax" sheetId="7" r:id="rId8"/>
    <sheet name="UTANG blnj" sheetId="8" r:id="rId9"/>
    <sheet name="pedpt dmuka" sheetId="10" r:id="rId10"/>
    <sheet name="beban dimuka" sheetId="9" r:id="rId11"/>
    <sheet name="Lamp.22 (KK ATB)" sheetId="11" r:id="rId12"/>
    <sheet name="Lamp.19 (KK Persediaan)" sheetId="12" r:id="rId13"/>
    <sheet name="Lamp.9 (Di luar BM)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LAP_SPJ!$A$8:$L$156</definedName>
    <definedName name="BAGIAN">[1]MENU!$D$3</definedName>
    <definedName name="BENDAHARA" localSheetId="10">[1]MENU!$D$9</definedName>
    <definedName name="BENDAHARA" localSheetId="2">[1]MENU!$D$9</definedName>
    <definedName name="BENDAHARA" localSheetId="5">[1]MENU!$D$9</definedName>
    <definedName name="BENDAHARA" localSheetId="3">[1]MENU!$D$9</definedName>
    <definedName name="BENDAHARA" localSheetId="4">[1]MENU!$D$9</definedName>
    <definedName name="BENDAHARA" localSheetId="8">[1]MENU!$D$9</definedName>
    <definedName name="BENDAHARA" localSheetId="7">[1]MENU!$D$9</definedName>
    <definedName name="BENDAHARA">[2]MENU!$D$9</definedName>
    <definedName name="BULAN" localSheetId="10">[1]MENU!$K$18:$K$29</definedName>
    <definedName name="BULAN" localSheetId="2">[1]MENU!$K$18:$K$29</definedName>
    <definedName name="BULAN" localSheetId="5">[1]MENU!$K$18:$K$29</definedName>
    <definedName name="BULAN" localSheetId="3">[1]MENU!$K$18:$K$29</definedName>
    <definedName name="BULAN" localSheetId="4">[1]MENU!$K$18:$K$29</definedName>
    <definedName name="BULAN" localSheetId="8">[1]MENU!$K$18:$K$29</definedName>
    <definedName name="BULAN" localSheetId="7">[1]MENU!$K$18:$K$29</definedName>
    <definedName name="BULAN">[2]MENU!$K$18:$K$29</definedName>
    <definedName name="BULAN_BERJALAN" localSheetId="10">[1]MENU!$D$5</definedName>
    <definedName name="BULAN_BERJALAN" localSheetId="2">[1]MENU!$D$5</definedName>
    <definedName name="BULAN_BERJALAN" localSheetId="5">[1]MENU!$D$5</definedName>
    <definedName name="BULAN_BERJALAN" localSheetId="3">[1]MENU!$D$5</definedName>
    <definedName name="BULAN_BERJALAN" localSheetId="4">[1]MENU!$D$5</definedName>
    <definedName name="BULAN_BERJALAN" localSheetId="8">[1]MENU!$D$5</definedName>
    <definedName name="BULAN_BERJALAN" localSheetId="7">[1]MENU!$D$5</definedName>
    <definedName name="BULAN_BERJALAN">[2]MENU!$D$5</definedName>
    <definedName name="DATA_FISIK">[3]DATABASE!$AN$108:$BD$648</definedName>
    <definedName name="DATABASE_FISIK">[2]DATABASE!$AK$6:$BN$304</definedName>
    <definedName name="KODE_ANDA_PAP">[2]DATABASE!$AD$36:$AD$74</definedName>
    <definedName name="KODE_ANDA_PBB">[2]DATABASE!$AD$89:$AD$93</definedName>
    <definedName name="KODE_ANDA_POP" localSheetId="10">[1]DATABASE!$AD$34:$AD$76</definedName>
    <definedName name="KODE_ANDA_POP" localSheetId="2">[1]DATABASE!$AD$34:$AD$76</definedName>
    <definedName name="KODE_ANDA_POP" localSheetId="5">[1]DATABASE!$AD$34:$AD$76</definedName>
    <definedName name="KODE_ANDA_POP" localSheetId="3">[1]DATABASE!$AD$34:$AD$76</definedName>
    <definedName name="KODE_ANDA_POP" localSheetId="4">[1]DATABASE!$AD$34:$AD$76</definedName>
    <definedName name="KODE_ANDA_POP" localSheetId="8">[1]DATABASE!$AD$34:$AD$76</definedName>
    <definedName name="KODE_ANDA_POP" localSheetId="7">[1]DATABASE!$AD$34:$AD$76</definedName>
    <definedName name="KODE_ANDA_POP">[4]DATABASE!$AD$35:$AD$78</definedName>
    <definedName name="KODE_BELANJA_GAJI" localSheetId="10">[1]DATABASE!$AD$10:$AD$19</definedName>
    <definedName name="KODE_BELANJA_GAJI" localSheetId="2">[1]DATABASE!$AD$10:$AD$19</definedName>
    <definedName name="KODE_BELANJA_GAJI" localSheetId="5">[1]DATABASE!$AD$10:$AD$19</definedName>
    <definedName name="KODE_BELANJA_GAJI" localSheetId="3">[1]DATABASE!$AD$10:$AD$19</definedName>
    <definedName name="KODE_BELANJA_GAJI" localSheetId="4">[1]DATABASE!$AD$10:$AD$19</definedName>
    <definedName name="KODE_BELANJA_GAJI" localSheetId="8">[1]DATABASE!$AD$10:$AD$19</definedName>
    <definedName name="KODE_BELANJA_GAJI" localSheetId="7">[1]DATABASE!$AD$10:$AD$19</definedName>
    <definedName name="KODE_BELANJA_GAJI">[2]DATABASE!$AD$10:$AD$21</definedName>
    <definedName name="KODE_BULAN">[2]MENU!$S$17:$T$28</definedName>
    <definedName name="KODE_ERLITA">[2]DATABASE!$AD$99:$AD$106</definedName>
    <definedName name="KODE_ERLITA_KERJASAMA">[4]DATABASE!$AD$97:$AD$108</definedName>
    <definedName name="KODE_JENIS_TRANSAKSI" localSheetId="10">[1]MENU!$M$18:$M$40</definedName>
    <definedName name="KODE_JENIS_TRANSAKSI" localSheetId="2">[1]MENU!$M$18:$M$40</definedName>
    <definedName name="KODE_JENIS_TRANSAKSI" localSheetId="5">[1]MENU!$M$18:$M$40</definedName>
    <definedName name="KODE_JENIS_TRANSAKSI" localSheetId="3">[1]MENU!$M$18:$M$40</definedName>
    <definedName name="KODE_JENIS_TRANSAKSI" localSheetId="4">[1]MENU!$M$18:$M$40</definedName>
    <definedName name="KODE_JENIS_TRANSAKSI" localSheetId="8">[1]MENU!$M$18:$M$40</definedName>
    <definedName name="KODE_JENIS_TRANSAKSI" localSheetId="7">[1]MENU!$M$18:$M$40</definedName>
    <definedName name="KODE_JENIS_TRANSAKSI">[2]MENU!$M$18:$M$45</definedName>
    <definedName name="KODE_NINDYO_KERJASAMA">[1]DATABASE!$AD$92:$AD$102</definedName>
    <definedName name="KODE_YULI">[2]DATABASE!$AD$80:$AD$83</definedName>
    <definedName name="KODE_YULI_PAJAK" localSheetId="10">[1]DATABASE!$AD$82:$AD$86</definedName>
    <definedName name="KODE_YULI_PAJAK" localSheetId="2">[1]DATABASE!$AD$82:$AD$86</definedName>
    <definedName name="KODE_YULI_PAJAK" localSheetId="5">[1]DATABASE!$AD$82:$AD$86</definedName>
    <definedName name="KODE_YULI_PAJAK" localSheetId="3">[1]DATABASE!$AD$82:$AD$86</definedName>
    <definedName name="KODE_YULI_PAJAK" localSheetId="4">[1]DATABASE!$AD$82:$AD$86</definedName>
    <definedName name="KODE_YULI_PAJAK" localSheetId="8">[1]DATABASE!$AD$82:$AD$86</definedName>
    <definedName name="KODE_YULI_PAJAK" localSheetId="7">[1]DATABASE!$AD$82:$AD$86</definedName>
    <definedName name="KODE_YULI_PAJAK">[4]DATABASE!$AD$84:$AD$91</definedName>
    <definedName name="MASTER_KODE" localSheetId="10">[1]MENU!$J$3:$P$20</definedName>
    <definedName name="MASTER_KODE" localSheetId="2">[1]MENU!$J$3:$P$20</definedName>
    <definedName name="MASTER_KODE" localSheetId="5">[1]MENU!$J$3:$P$20</definedName>
    <definedName name="MASTER_KODE" localSheetId="3">[1]MENU!$J$3:$P$20</definedName>
    <definedName name="MASTER_KODE" localSheetId="4">[1]MENU!$J$3:$P$20</definedName>
    <definedName name="MASTER_KODE" localSheetId="8">[1]MENU!$J$3:$P$20</definedName>
    <definedName name="MASTER_KODE" localSheetId="7">[1]MENU!$J$3:$P$20</definedName>
    <definedName name="MASTER_KODE">[2]MENU!$J$3:$P$20</definedName>
    <definedName name="NAMA_BULAN" localSheetId="10">[1]MENU!$K$21:$K$29</definedName>
    <definedName name="NAMA_BULAN" localSheetId="2">[1]MENU!$K$21:$K$29</definedName>
    <definedName name="NAMA_BULAN" localSheetId="5">[1]MENU!$K$21:$K$29</definedName>
    <definedName name="NAMA_BULAN" localSheetId="3">[1]MENU!$K$21:$K$29</definedName>
    <definedName name="NAMA_BULAN" localSheetId="4">[1]MENU!$K$21:$K$29</definedName>
    <definedName name="NAMA_BULAN" localSheetId="8">[1]MENU!$K$21:$K$29</definedName>
    <definedName name="NAMA_BULAN" localSheetId="7">[1]MENU!$K$21:$K$29</definedName>
    <definedName name="NAMA_BULAN">[2]MENU!$K$21:$K$29</definedName>
    <definedName name="NIP_BENDAHARA" localSheetId="10">[1]MENU!$D$10</definedName>
    <definedName name="NIP_BENDAHARA" localSheetId="2">[1]MENU!$D$10</definedName>
    <definedName name="NIP_BENDAHARA" localSheetId="5">[1]MENU!$D$10</definedName>
    <definedName name="NIP_BENDAHARA" localSheetId="3">[1]MENU!$D$10</definedName>
    <definedName name="NIP_BENDAHARA" localSheetId="4">[1]MENU!$D$10</definedName>
    <definedName name="NIP_BENDAHARA" localSheetId="8">[1]MENU!$D$10</definedName>
    <definedName name="NIP_BENDAHARA" localSheetId="7">[1]MENU!$D$10</definedName>
    <definedName name="NIP_BENDAHARA">[2]MENU!$D$10</definedName>
    <definedName name="NIP_PENGG_ANGG" localSheetId="10">[1]MENU!$D$8</definedName>
    <definedName name="NIP_PENGG_ANGG" localSheetId="2">[1]MENU!$D$8</definedName>
    <definedName name="NIP_PENGG_ANGG" localSheetId="5">[1]MENU!$D$8</definedName>
    <definedName name="NIP_PENGG_ANGG" localSheetId="3">[1]MENU!$D$8</definedName>
    <definedName name="NIP_PENGG_ANGG" localSheetId="4">[1]MENU!$D$8</definedName>
    <definedName name="NIP_PENGG_ANGG" localSheetId="8">[1]MENU!$D$8</definedName>
    <definedName name="NIP_PENGG_ANGG" localSheetId="7">[1]MENU!$D$8</definedName>
    <definedName name="NIP_PENGG_ANGG">[2]MENU!$D$8</definedName>
    <definedName name="NO_AKUN_ANDA" localSheetId="10">[1]DATABASE!$B$34:$B$76</definedName>
    <definedName name="NO_AKUN_ANDA" localSheetId="2">[1]DATABASE!$B$34:$B$76</definedName>
    <definedName name="NO_AKUN_ANDA" localSheetId="5">[1]DATABASE!$B$34:$B$76</definedName>
    <definedName name="NO_AKUN_ANDA" localSheetId="3">[1]DATABASE!$B$34:$B$76</definedName>
    <definedName name="NO_AKUN_ANDA" localSheetId="4">[1]DATABASE!$B$34:$B$76</definedName>
    <definedName name="NO_AKUN_ANDA" localSheetId="8">[1]DATABASE!$B$34:$B$76</definedName>
    <definedName name="NO_AKUN_ANDA" localSheetId="7">[1]DATABASE!$B$34:$B$76</definedName>
    <definedName name="NO_AKUN_ANDA">[4]DATABASE!$B$35:$B$78</definedName>
    <definedName name="NO_AKUN_ANDA_PAP">[2]DATABASE!$B$36:$B$74</definedName>
    <definedName name="NO_AKUN_ANDA_PBB">[2]DATABASE!$B$89:$B$93</definedName>
    <definedName name="NO_AKUN_ERLITA">[2]DATABASE!$B$99:$B$106</definedName>
    <definedName name="NO_AKUN_GAJI" localSheetId="10">[1]DATABASE!$B$10:$B$19</definedName>
    <definedName name="NO_AKUN_GAJI" localSheetId="2">[1]DATABASE!$B$10:$B$19</definedName>
    <definedName name="NO_AKUN_GAJI" localSheetId="5">[1]DATABASE!$B$10:$B$19</definedName>
    <definedName name="NO_AKUN_GAJI" localSheetId="3">[1]DATABASE!$B$10:$B$19</definedName>
    <definedName name="NO_AKUN_GAJI" localSheetId="4">[1]DATABASE!$B$10:$B$19</definedName>
    <definedName name="NO_AKUN_GAJI" localSheetId="8">[1]DATABASE!$B$10:$B$19</definedName>
    <definedName name="NO_AKUN_GAJI" localSheetId="7">[1]DATABASE!$B$10:$B$19</definedName>
    <definedName name="NO_AKUN_GAJI">[2]DATABASE!$B$10:$B$21</definedName>
    <definedName name="NO_AKUN_NINDYO">[1]DATABASE!$B$92:$B$102</definedName>
    <definedName name="NO_AKUN_YULI" localSheetId="10">[1]DATABASE!$B$82:$B$86</definedName>
    <definedName name="NO_AKUN_YULI" localSheetId="2">[1]DATABASE!$B$82:$B$86</definedName>
    <definedName name="NO_AKUN_YULI" localSheetId="5">[1]DATABASE!$B$82:$B$86</definedName>
    <definedName name="NO_AKUN_YULI" localSheetId="3">[1]DATABASE!$B$82:$B$86</definedName>
    <definedName name="NO_AKUN_YULI" localSheetId="4">[1]DATABASE!$B$82:$B$86</definedName>
    <definedName name="NO_AKUN_YULI" localSheetId="8">[1]DATABASE!$B$82:$B$86</definedName>
    <definedName name="NO_AKUN_YULI" localSheetId="7">[1]DATABASE!$B$82:$B$86</definedName>
    <definedName name="NO_AKUN_YULI">[2]DATABASE!$B$80:$B$83</definedName>
    <definedName name="PENGGUNA_ANGG" localSheetId="10">[1]MENU!$D$7</definedName>
    <definedName name="PENGGUNA_ANGG" localSheetId="2">[1]MENU!$D$7</definedName>
    <definedName name="PENGGUNA_ANGG" localSheetId="5">[1]MENU!$D$7</definedName>
    <definedName name="PENGGUNA_ANGG" localSheetId="3">[1]MENU!$D$7</definedName>
    <definedName name="PENGGUNA_ANGG" localSheetId="4">[1]MENU!$D$7</definedName>
    <definedName name="PENGGUNA_ANGG" localSheetId="8">[1]MENU!$D$7</definedName>
    <definedName name="PENGGUNA_ANGG" localSheetId="7">[1]MENU!$D$7</definedName>
    <definedName name="PENGGUNA_ANGG">[2]MENU!$D$7</definedName>
    <definedName name="_xlnm.Print_Area" localSheetId="6">JAMINAN!$A$1:$E$21</definedName>
    <definedName name="_xlnm.Print_Area" localSheetId="12">'Lamp.19 (KK Persediaan)'!$A$1:$U$49</definedName>
    <definedName name="_xlnm.Print_Area" localSheetId="11">'Lamp.22 (KK ATB)'!$A$1:$N$26</definedName>
    <definedName name="_xlnm.Print_Area" localSheetId="1">'Lamp.8 (BM)'!$A$1:$M$40</definedName>
    <definedName name="_xlnm.Print_Area" localSheetId="0">LAP_SPJ!$A$1:$AB$183</definedName>
    <definedName name="_xlnm.Print_Area" localSheetId="2">'LRA (2)'!$A$1:$E$46</definedName>
    <definedName name="_xlnm.Print_Area" localSheetId="9">'pedpt dmuka'!$A$1:$P$24</definedName>
    <definedName name="_xlnm.Print_Titles" localSheetId="6">JAMINAN!$7:$7</definedName>
    <definedName name="_xlnm.Print_Titles" localSheetId="0">LAP_SPJ!$9:$13</definedName>
    <definedName name="_xlnm.Print_Titles" localSheetId="9">'pedpt dmuka'!$7:$8</definedName>
    <definedName name="REGISTER_TNT">[5]REGISTER!$A$5:$AN$91</definedName>
    <definedName name="SKPD" localSheetId="10">[1]MENU!$D$2</definedName>
    <definedName name="SKPD" localSheetId="2">[1]MENU!$D$2</definedName>
    <definedName name="SKPD" localSheetId="5">[1]MENU!$D$2</definedName>
    <definedName name="SKPD" localSheetId="3">[1]MENU!$D$2</definedName>
    <definedName name="SKPD" localSheetId="4">[1]MENU!$D$2</definedName>
    <definedName name="SKPD" localSheetId="8">[1]MENU!$D$2</definedName>
    <definedName name="SKPD" localSheetId="7">[1]MENU!$D$2</definedName>
    <definedName name="SKPD">[2]MENU!$D$2</definedName>
    <definedName name="TAHUN_ANGGARAN" localSheetId="10">[1]MENU!$D$4</definedName>
    <definedName name="TAHUN_ANGGARAN" localSheetId="2">[1]MENU!$D$4</definedName>
    <definedName name="TAHUN_ANGGARAN" localSheetId="5">[1]MENU!$D$4</definedName>
    <definedName name="TAHUN_ANGGARAN" localSheetId="3">[1]MENU!$D$4</definedName>
    <definedName name="TAHUN_ANGGARAN" localSheetId="4">[1]MENU!$D$4</definedName>
    <definedName name="TAHUN_ANGGARAN" localSheetId="8">[1]MENU!$D$4</definedName>
    <definedName name="TAHUN_ANGGARAN" localSheetId="7">[1]MENU!$D$4</definedName>
    <definedName name="TAHUN_ANGGARAN">[2]MENU!$D$4</definedName>
    <definedName name="TARGET_KEGIATAN" localSheetId="10">[6]DATABASE!$AV$37:$BK$61</definedName>
    <definedName name="TARGET_KEGIATAN" localSheetId="2">[6]DATABASE!$AV$37:$BK$61</definedName>
    <definedName name="TARGET_KEGIATAN" localSheetId="5">[6]DATABASE!$AV$37:$BK$61</definedName>
    <definedName name="TARGET_KEGIATAN" localSheetId="3">[6]DATABASE!$AV$37:$BK$61</definedName>
    <definedName name="TARGET_KEGIATAN" localSheetId="4">[6]DATABASE!$AV$37:$BK$61</definedName>
    <definedName name="TARGET_KEGIATAN" localSheetId="8">[6]DATABASE!$AV$37:$BK$61</definedName>
    <definedName name="TARGET_KEGIATAN" localSheetId="7">[6]DATABASE!$AV$37:$BK$61</definedName>
    <definedName name="TARGET_KEGIATAN">[4]DATABASE!$AV$38:$BJ$49</definedName>
    <definedName name="VLOOKUP_BULAN" localSheetId="10">[1]MENU!$J$18:$K$29</definedName>
    <definedName name="VLOOKUP_BULAN" localSheetId="2">[1]MENU!$J$18:$K$29</definedName>
    <definedName name="VLOOKUP_BULAN" localSheetId="5">[1]MENU!$J$18:$K$29</definedName>
    <definedName name="VLOOKUP_BULAN" localSheetId="3">[1]MENU!$J$18:$K$29</definedName>
    <definedName name="VLOOKUP_BULAN" localSheetId="4">[1]MENU!$J$18:$K$29</definedName>
    <definedName name="VLOOKUP_BULAN" localSheetId="8">[1]MENU!$J$18:$K$29</definedName>
    <definedName name="VLOOKUP_BULAN" localSheetId="7">[1]MENU!$J$18:$K$29</definedName>
    <definedName name="VLOOKUP_BULAN">[2]MENU!$J$18:$K$29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2" l="1"/>
  <c r="D36" i="2"/>
  <c r="Y65" i="1"/>
  <c r="E13" i="14"/>
  <c r="E12" i="14"/>
  <c r="E11" i="14"/>
  <c r="E22" i="14" s="1"/>
  <c r="D50" i="13"/>
  <c r="E52" i="13" s="1"/>
  <c r="D32" i="13"/>
  <c r="E46" i="13"/>
  <c r="E11" i="13"/>
  <c r="E45" i="13" s="1"/>
  <c r="E47" i="13" s="1"/>
  <c r="F39" i="12"/>
  <c r="F40" i="12" s="1"/>
  <c r="T38" i="12"/>
  <c r="Q38" i="12"/>
  <c r="P38" i="12"/>
  <c r="O38" i="12"/>
  <c r="M38" i="12"/>
  <c r="L38" i="12"/>
  <c r="K38" i="12"/>
  <c r="J38" i="12"/>
  <c r="H38" i="12"/>
  <c r="G38" i="12"/>
  <c r="F38" i="12"/>
  <c r="E38" i="12"/>
  <c r="D38" i="12"/>
  <c r="T37" i="12"/>
  <c r="T39" i="12" s="1"/>
  <c r="T40" i="12" s="1"/>
  <c r="G37" i="12"/>
  <c r="G39" i="12" s="1"/>
  <c r="G40" i="12" s="1"/>
  <c r="F37" i="12"/>
  <c r="E37" i="12"/>
  <c r="E39" i="12" s="1"/>
  <c r="E40" i="12" s="1"/>
  <c r="D37" i="12"/>
  <c r="D39" i="12" s="1"/>
  <c r="D40" i="12" s="1"/>
  <c r="V36" i="12"/>
  <c r="R36" i="12"/>
  <c r="Q36" i="12"/>
  <c r="P36" i="12"/>
  <c r="O36" i="12"/>
  <c r="N36" i="12"/>
  <c r="N37" i="12" s="1"/>
  <c r="M36" i="12"/>
  <c r="L36" i="12"/>
  <c r="L37" i="12" s="1"/>
  <c r="L39" i="12" s="1"/>
  <c r="L40" i="12" s="1"/>
  <c r="K36" i="12"/>
  <c r="S36" i="12" s="1"/>
  <c r="U36" i="12" s="1"/>
  <c r="J36" i="12"/>
  <c r="J37" i="12" s="1"/>
  <c r="J39" i="12" s="1"/>
  <c r="J40" i="12" s="1"/>
  <c r="I36" i="12"/>
  <c r="U35" i="12"/>
  <c r="S35" i="12"/>
  <c r="S34" i="12"/>
  <c r="U34" i="12" s="1"/>
  <c r="U33" i="12"/>
  <c r="S33" i="12"/>
  <c r="U32" i="12"/>
  <c r="S32" i="12"/>
  <c r="S31" i="12"/>
  <c r="U31" i="12" s="1"/>
  <c r="U30" i="12"/>
  <c r="S30" i="12"/>
  <c r="V29" i="12"/>
  <c r="I29" i="12"/>
  <c r="S29" i="12" s="1"/>
  <c r="U29" i="12" s="1"/>
  <c r="U28" i="12"/>
  <c r="S28" i="12"/>
  <c r="U27" i="12"/>
  <c r="S27" i="12"/>
  <c r="V26" i="12"/>
  <c r="R26" i="12"/>
  <c r="Q26" i="12"/>
  <c r="P26" i="12"/>
  <c r="O26" i="12"/>
  <c r="N26" i="12"/>
  <c r="M26" i="12"/>
  <c r="L26" i="12"/>
  <c r="K26" i="12"/>
  <c r="H26" i="12"/>
  <c r="S26" i="12" s="1"/>
  <c r="U26" i="12" s="1"/>
  <c r="V25" i="12"/>
  <c r="R25" i="12"/>
  <c r="N25" i="12"/>
  <c r="S25" i="12" s="1"/>
  <c r="I25" i="12"/>
  <c r="I38" i="12" s="1"/>
  <c r="U24" i="12"/>
  <c r="S24" i="12"/>
  <c r="U23" i="12"/>
  <c r="S23" i="12"/>
  <c r="U22" i="12"/>
  <c r="S22" i="12"/>
  <c r="U21" i="12"/>
  <c r="S21" i="12"/>
  <c r="U20" i="12"/>
  <c r="S20" i="12"/>
  <c r="V19" i="12"/>
  <c r="V38" i="12" s="1"/>
  <c r="S19" i="12"/>
  <c r="U19" i="12" s="1"/>
  <c r="R19" i="12"/>
  <c r="R38" i="12" s="1"/>
  <c r="U18" i="12"/>
  <c r="S18" i="12"/>
  <c r="V17" i="12"/>
  <c r="S17" i="12"/>
  <c r="U17" i="12" s="1"/>
  <c r="S16" i="12"/>
  <c r="U16" i="12" s="1"/>
  <c r="V15" i="12"/>
  <c r="R15" i="12"/>
  <c r="S15" i="12" s="1"/>
  <c r="U15" i="12" s="1"/>
  <c r="V14" i="12"/>
  <c r="U14" i="12"/>
  <c r="S14" i="12"/>
  <c r="U13" i="12"/>
  <c r="S13" i="12"/>
  <c r="U12" i="12"/>
  <c r="S12" i="12"/>
  <c r="V11" i="12"/>
  <c r="V37" i="12" s="1"/>
  <c r="V39" i="12" s="1"/>
  <c r="V40" i="12" s="1"/>
  <c r="Q11" i="12"/>
  <c r="Q37" i="12" s="1"/>
  <c r="Q39" i="12" s="1"/>
  <c r="Q40" i="12" s="1"/>
  <c r="P11" i="12"/>
  <c r="P37" i="12" s="1"/>
  <c r="P39" i="12" s="1"/>
  <c r="P40" i="12" s="1"/>
  <c r="O11" i="12"/>
  <c r="O37" i="12" s="1"/>
  <c r="O39" i="12" s="1"/>
  <c r="O40" i="12" s="1"/>
  <c r="M11" i="12"/>
  <c r="M37" i="12" s="1"/>
  <c r="M39" i="12" s="1"/>
  <c r="M40" i="12" s="1"/>
  <c r="I11" i="12"/>
  <c r="I37" i="12" s="1"/>
  <c r="I39" i="12" s="1"/>
  <c r="I40" i="12" s="1"/>
  <c r="H11" i="12"/>
  <c r="H37" i="12" s="1"/>
  <c r="H39" i="12" s="1"/>
  <c r="H40" i="12" s="1"/>
  <c r="K17" i="11"/>
  <c r="N15" i="11"/>
  <c r="J14" i="11"/>
  <c r="H14" i="11"/>
  <c r="G14" i="11"/>
  <c r="I14" i="11" s="1"/>
  <c r="L14" i="11" s="1"/>
  <c r="A14" i="11"/>
  <c r="A15" i="11" s="1"/>
  <c r="A16" i="11" s="1"/>
  <c r="N13" i="11"/>
  <c r="E32" i="13" l="1"/>
  <c r="E44" i="13" s="1"/>
  <c r="U25" i="12"/>
  <c r="U38" i="12" s="1"/>
  <c r="S38" i="12"/>
  <c r="N39" i="12"/>
  <c r="N40" i="12" s="1"/>
  <c r="S11" i="12"/>
  <c r="N38" i="12"/>
  <c r="K37" i="12"/>
  <c r="K39" i="12" s="1"/>
  <c r="K40" i="12" s="1"/>
  <c r="R37" i="12"/>
  <c r="R39" i="12" s="1"/>
  <c r="R40" i="12" s="1"/>
  <c r="L17" i="11"/>
  <c r="M14" i="11"/>
  <c r="M17" i="11" s="1"/>
  <c r="G17" i="11"/>
  <c r="N14" i="11"/>
  <c r="N17" i="11" s="1"/>
  <c r="H26" i="3"/>
  <c r="H26" i="4" s="1"/>
  <c r="H25" i="5" s="1"/>
  <c r="D14" i="6" s="1"/>
  <c r="H25" i="3"/>
  <c r="H25" i="4" s="1"/>
  <c r="H24" i="5" s="1"/>
  <c r="D13" i="6" s="1"/>
  <c r="C46" i="2"/>
  <c r="C45" i="2"/>
  <c r="C41" i="2"/>
  <c r="C40" i="2"/>
  <c r="S37" i="12" l="1"/>
  <c r="S39" i="12" s="1"/>
  <c r="S40" i="12" s="1"/>
  <c r="U11" i="12"/>
  <c r="U37" i="12" s="1"/>
  <c r="U39" i="12" s="1"/>
  <c r="U40" i="12" s="1"/>
  <c r="A12" i="9"/>
  <c r="A13" i="9" s="1"/>
  <c r="A14" i="9" s="1"/>
  <c r="A15" i="9" s="1"/>
  <c r="A16" i="9" s="1"/>
  <c r="A11" i="9"/>
  <c r="A11" i="8"/>
  <c r="A12" i="8" s="1"/>
  <c r="A13" i="8" s="1"/>
  <c r="A14" i="8" s="1"/>
  <c r="A15" i="8" s="1"/>
  <c r="A16" i="8" s="1"/>
  <c r="A11" i="7"/>
  <c r="A12" i="7" s="1"/>
  <c r="A13" i="7" s="1"/>
  <c r="A14" i="7" s="1"/>
  <c r="C10" i="6"/>
  <c r="E34" i="2"/>
  <c r="E32" i="2"/>
  <c r="E30" i="2"/>
  <c r="E29" i="2"/>
  <c r="E26" i="2"/>
  <c r="E13" i="2"/>
  <c r="D13" i="2"/>
  <c r="C13" i="2"/>
  <c r="E11" i="2"/>
  <c r="D11" i="2"/>
  <c r="C11" i="2"/>
  <c r="C20" i="2" s="1"/>
  <c r="AA19" i="1"/>
  <c r="M155" i="1"/>
  <c r="M154" i="1"/>
  <c r="M153" i="1"/>
  <c r="M152" i="1"/>
  <c r="N152" i="1" s="1"/>
  <c r="M151" i="1"/>
  <c r="N151" i="1" s="1"/>
  <c r="M150" i="1"/>
  <c r="M149" i="1"/>
  <c r="M148" i="1"/>
  <c r="M147" i="1"/>
  <c r="M146" i="1"/>
  <c r="M139" i="1"/>
  <c r="N139" i="1" s="1"/>
  <c r="M138" i="1"/>
  <c r="N138" i="1" s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1" i="1"/>
  <c r="M110" i="1"/>
  <c r="M109" i="1"/>
  <c r="M108" i="1"/>
  <c r="M107" i="1"/>
  <c r="M106" i="1"/>
  <c r="M105" i="1"/>
  <c r="M103" i="1"/>
  <c r="M102" i="1"/>
  <c r="M101" i="1"/>
  <c r="M100" i="1"/>
  <c r="M99" i="1"/>
  <c r="M97" i="1"/>
  <c r="N97" i="1" s="1"/>
  <c r="M96" i="1"/>
  <c r="M95" i="1"/>
  <c r="V95" i="1" s="1"/>
  <c r="M94" i="1"/>
  <c r="M93" i="1"/>
  <c r="M92" i="1"/>
  <c r="M91" i="1"/>
  <c r="V91" i="1" s="1"/>
  <c r="V90" i="1" s="1"/>
  <c r="V89" i="1" s="1"/>
  <c r="M90" i="1"/>
  <c r="M89" i="1"/>
  <c r="M88" i="1"/>
  <c r="M87" i="1"/>
  <c r="M86" i="1"/>
  <c r="M85" i="1"/>
  <c r="M84" i="1"/>
  <c r="M83" i="1"/>
  <c r="N83" i="1" s="1"/>
  <c r="M82" i="1"/>
  <c r="M81" i="1"/>
  <c r="M80" i="1"/>
  <c r="N80" i="1" s="1"/>
  <c r="M79" i="1"/>
  <c r="M78" i="1"/>
  <c r="V78" i="1" s="1"/>
  <c r="M77" i="1"/>
  <c r="M76" i="1"/>
  <c r="M75" i="1"/>
  <c r="V75" i="1" s="1"/>
  <c r="M74" i="1"/>
  <c r="M73" i="1"/>
  <c r="V73" i="1" s="1"/>
  <c r="M72" i="1"/>
  <c r="V72" i="1" s="1"/>
  <c r="M71" i="1"/>
  <c r="M70" i="1"/>
  <c r="N70" i="1" s="1"/>
  <c r="M69" i="1"/>
  <c r="N69" i="1" s="1"/>
  <c r="M68" i="1"/>
  <c r="M67" i="1"/>
  <c r="M66" i="1"/>
  <c r="M65" i="1"/>
  <c r="M64" i="1"/>
  <c r="M63" i="1"/>
  <c r="M62" i="1"/>
  <c r="M61" i="1"/>
  <c r="V61" i="1" s="1"/>
  <c r="M60" i="1"/>
  <c r="M59" i="1"/>
  <c r="N59" i="1" s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N36" i="1" s="1"/>
  <c r="M35" i="1"/>
  <c r="M34" i="1"/>
  <c r="M33" i="1"/>
  <c r="M32" i="1"/>
  <c r="M31" i="1"/>
  <c r="M29" i="1"/>
  <c r="N29" i="1" s="1"/>
  <c r="M28" i="1"/>
  <c r="M27" i="1"/>
  <c r="M26" i="1"/>
  <c r="M25" i="1"/>
  <c r="N25" i="1" s="1"/>
  <c r="M24" i="1"/>
  <c r="M23" i="1"/>
  <c r="O23" i="1" s="1"/>
  <c r="M22" i="1"/>
  <c r="P22" i="1" s="1"/>
  <c r="M21" i="1"/>
  <c r="N21" i="1" s="1"/>
  <c r="M20" i="1"/>
  <c r="O19" i="1"/>
  <c r="M19" i="1"/>
  <c r="X18" i="1"/>
  <c r="X16" i="1" s="1"/>
  <c r="W18" i="1"/>
  <c r="W16" i="1" s="1"/>
  <c r="V18" i="1"/>
  <c r="V16" i="1" s="1"/>
  <c r="U18" i="1"/>
  <c r="T18" i="1"/>
  <c r="T16" i="1" s="1"/>
  <c r="S18" i="1"/>
  <c r="S16" i="1" s="1"/>
  <c r="M18" i="1"/>
  <c r="U16" i="1"/>
  <c r="M16" i="1"/>
  <c r="M14" i="1"/>
  <c r="E20" i="2" l="1"/>
  <c r="D20" i="2"/>
  <c r="N131" i="1"/>
  <c r="N134" i="1"/>
  <c r="O151" i="1"/>
  <c r="P26" i="1"/>
  <c r="O38" i="1"/>
  <c r="O37" i="1" s="1"/>
  <c r="O61" i="1"/>
  <c r="S83" i="1"/>
  <c r="S38" i="1"/>
  <c r="S45" i="1"/>
  <c r="S47" i="1"/>
  <c r="N62" i="1"/>
  <c r="N73" i="1"/>
  <c r="O75" i="1"/>
  <c r="S70" i="1"/>
  <c r="O149" i="1"/>
  <c r="O148" i="1" s="1"/>
  <c r="V149" i="1"/>
  <c r="V148" i="1" s="1"/>
  <c r="S42" i="1"/>
  <c r="S41" i="1" s="1"/>
  <c r="S40" i="1" s="1"/>
  <c r="S53" i="1"/>
  <c r="O70" i="1"/>
  <c r="N149" i="1"/>
  <c r="P23" i="1"/>
  <c r="S139" i="1"/>
  <c r="O155" i="1"/>
  <c r="O154" i="1" s="1"/>
  <c r="O153" i="1" s="1"/>
  <c r="V38" i="1"/>
  <c r="V37" i="1" s="1"/>
  <c r="S59" i="1"/>
  <c r="N122" i="1"/>
  <c r="O139" i="1"/>
  <c r="N155" i="1"/>
  <c r="P27" i="1"/>
  <c r="N20" i="1"/>
  <c r="N24" i="1"/>
  <c r="O27" i="1"/>
  <c r="O62" i="1"/>
  <c r="S69" i="1"/>
  <c r="O78" i="1"/>
  <c r="O77" i="1" s="1"/>
  <c r="O134" i="1"/>
  <c r="O133" i="1" s="1"/>
  <c r="O132" i="1" s="1"/>
  <c r="S151" i="1"/>
  <c r="O152" i="1"/>
  <c r="V155" i="1"/>
  <c r="V154" i="1" s="1"/>
  <c r="V153" i="1" s="1"/>
  <c r="P24" i="1"/>
  <c r="O24" i="1"/>
  <c r="V151" i="1"/>
  <c r="V50" i="1"/>
  <c r="V56" i="1"/>
  <c r="V55" i="1" s="1"/>
  <c r="V76" i="1"/>
  <c r="P28" i="1"/>
  <c r="S56" i="1"/>
  <c r="S55" i="1" s="1"/>
  <c r="V103" i="1"/>
  <c r="V102" i="1" s="1"/>
  <c r="V101" i="1" s="1"/>
  <c r="V100" i="1" s="1"/>
  <c r="V99" i="1" s="1"/>
  <c r="V109" i="1"/>
  <c r="V108" i="1" s="1"/>
  <c r="V119" i="1"/>
  <c r="V118" i="1" s="1"/>
  <c r="P20" i="1"/>
  <c r="O28" i="1"/>
  <c r="O50" i="1"/>
  <c r="O49" i="1" s="1"/>
  <c r="O56" i="1"/>
  <c r="O55" i="1" s="1"/>
  <c r="V58" i="1"/>
  <c r="V62" i="1"/>
  <c r="O72" i="1"/>
  <c r="O76" i="1"/>
  <c r="O103" i="1"/>
  <c r="O102" i="1" s="1"/>
  <c r="O101" i="1" s="1"/>
  <c r="O109" i="1"/>
  <c r="O108" i="1" s="1"/>
  <c r="O119" i="1"/>
  <c r="O118" i="1" s="1"/>
  <c r="V122" i="1"/>
  <c r="V121" i="1" s="1"/>
  <c r="V120" i="1" s="1"/>
  <c r="V131" i="1"/>
  <c r="V130" i="1" s="1"/>
  <c r="S138" i="1"/>
  <c r="V152" i="1"/>
  <c r="O20" i="1"/>
  <c r="N28" i="1"/>
  <c r="N50" i="1"/>
  <c r="S52" i="1"/>
  <c r="S54" i="1"/>
  <c r="N56" i="1"/>
  <c r="N72" i="1"/>
  <c r="N76" i="1"/>
  <c r="O97" i="1"/>
  <c r="N103" i="1"/>
  <c r="N109" i="1"/>
  <c r="N119" i="1"/>
  <c r="O122" i="1"/>
  <c r="O121" i="1" s="1"/>
  <c r="O120" i="1" s="1"/>
  <c r="S129" i="1"/>
  <c r="S128" i="1" s="1"/>
  <c r="O131" i="1"/>
  <c r="O130" i="1" s="1"/>
  <c r="V134" i="1"/>
  <c r="V133" i="1" s="1"/>
  <c r="V132" i="1" s="1"/>
  <c r="O138" i="1"/>
  <c r="O137" i="1" s="1"/>
  <c r="V139" i="1"/>
  <c r="S152" i="1"/>
  <c r="S50" i="1"/>
  <c r="S49" i="1" s="1"/>
  <c r="V138" i="1"/>
  <c r="V77" i="1"/>
  <c r="S63" i="1"/>
  <c r="O63" i="1"/>
  <c r="V111" i="1"/>
  <c r="O111" i="1"/>
  <c r="N111" i="1"/>
  <c r="S111" i="1"/>
  <c r="O21" i="1"/>
  <c r="P21" i="1"/>
  <c r="S37" i="1"/>
  <c r="N45" i="1"/>
  <c r="V45" i="1"/>
  <c r="O45" i="1"/>
  <c r="N26" i="1"/>
  <c r="O26" i="1"/>
  <c r="O29" i="1"/>
  <c r="P29" i="1"/>
  <c r="V36" i="1"/>
  <c r="O36" i="1"/>
  <c r="S36" i="1"/>
  <c r="N42" i="1"/>
  <c r="V42" i="1"/>
  <c r="O42" i="1"/>
  <c r="N53" i="1"/>
  <c r="V53" i="1"/>
  <c r="O53" i="1"/>
  <c r="S64" i="1"/>
  <c r="V64" i="1"/>
  <c r="N64" i="1"/>
  <c r="O64" i="1"/>
  <c r="N91" i="1"/>
  <c r="O91" i="1"/>
  <c r="C31" i="2" s="1"/>
  <c r="S91" i="1"/>
  <c r="S95" i="1"/>
  <c r="O95" i="1"/>
  <c r="V117" i="1"/>
  <c r="O117" i="1"/>
  <c r="N117" i="1"/>
  <c r="S117" i="1"/>
  <c r="V147" i="1"/>
  <c r="O147" i="1"/>
  <c r="N147" i="1"/>
  <c r="S147" i="1"/>
  <c r="S46" i="1"/>
  <c r="S48" i="1"/>
  <c r="N63" i="1"/>
  <c r="N22" i="1"/>
  <c r="O22" i="1"/>
  <c r="O25" i="1"/>
  <c r="P25" i="1"/>
  <c r="N46" i="1"/>
  <c r="V46" i="1"/>
  <c r="O46" i="1"/>
  <c r="N48" i="1"/>
  <c r="V48" i="1"/>
  <c r="O48" i="1"/>
  <c r="N82" i="1"/>
  <c r="O82" i="1"/>
  <c r="S82" i="1"/>
  <c r="N88" i="1"/>
  <c r="O88" i="1"/>
  <c r="S88" i="1"/>
  <c r="N52" i="1"/>
  <c r="V52" i="1"/>
  <c r="O52" i="1"/>
  <c r="N54" i="1"/>
  <c r="V54" i="1"/>
  <c r="O54" i="1"/>
  <c r="S67" i="1"/>
  <c r="V67" i="1"/>
  <c r="N67" i="1"/>
  <c r="O67" i="1"/>
  <c r="S74" i="1"/>
  <c r="V74" i="1"/>
  <c r="N74" i="1"/>
  <c r="O74" i="1"/>
  <c r="N78" i="1"/>
  <c r="S78" i="1"/>
  <c r="S80" i="1"/>
  <c r="O80" i="1"/>
  <c r="N47" i="1"/>
  <c r="V47" i="1"/>
  <c r="O47" i="1"/>
  <c r="N58" i="1"/>
  <c r="O58" i="1"/>
  <c r="S58" i="1"/>
  <c r="S73" i="1"/>
  <c r="O73" i="1"/>
  <c r="S96" i="1"/>
  <c r="V96" i="1"/>
  <c r="N96" i="1"/>
  <c r="O96" i="1"/>
  <c r="V63" i="1"/>
  <c r="V80" i="1"/>
  <c r="V82" i="1"/>
  <c r="V88" i="1"/>
  <c r="N95" i="1"/>
  <c r="S62" i="1"/>
  <c r="S72" i="1"/>
  <c r="S76" i="1"/>
  <c r="V129" i="1"/>
  <c r="O129" i="1"/>
  <c r="N129" i="1"/>
  <c r="N23" i="1"/>
  <c r="N27" i="1"/>
  <c r="N38" i="1"/>
  <c r="O59" i="1"/>
  <c r="N61" i="1"/>
  <c r="O69" i="1"/>
  <c r="V70" i="1"/>
  <c r="N75" i="1"/>
  <c r="O83" i="1"/>
  <c r="S126" i="1"/>
  <c r="S61" i="1"/>
  <c r="S75" i="1"/>
  <c r="S97" i="1"/>
  <c r="V126" i="1"/>
  <c r="O126" i="1"/>
  <c r="N126" i="1"/>
  <c r="V59" i="1"/>
  <c r="V69" i="1"/>
  <c r="V83" i="1"/>
  <c r="V97" i="1"/>
  <c r="S103" i="1"/>
  <c r="S109" i="1"/>
  <c r="S119" i="1"/>
  <c r="S122" i="1"/>
  <c r="S131" i="1"/>
  <c r="S134" i="1"/>
  <c r="S149" i="1"/>
  <c r="S155" i="1"/>
  <c r="C28" i="2" l="1"/>
  <c r="O150" i="1"/>
  <c r="S150" i="1"/>
  <c r="S68" i="1"/>
  <c r="S137" i="1"/>
  <c r="P156" i="1"/>
  <c r="O60" i="1"/>
  <c r="V57" i="1"/>
  <c r="O71" i="1"/>
  <c r="V49" i="1"/>
  <c r="V137" i="1"/>
  <c r="V150" i="1"/>
  <c r="S51" i="1"/>
  <c r="S121" i="1"/>
  <c r="S120" i="1" s="1"/>
  <c r="S125" i="1"/>
  <c r="S124" i="1" s="1"/>
  <c r="S79" i="1"/>
  <c r="O66" i="1"/>
  <c r="V51" i="1"/>
  <c r="O94" i="1"/>
  <c r="S156" i="1"/>
  <c r="S35" i="1"/>
  <c r="S34" i="1" s="1"/>
  <c r="S33" i="1" s="1"/>
  <c r="S118" i="1"/>
  <c r="S71" i="1"/>
  <c r="V81" i="1"/>
  <c r="S57" i="1"/>
  <c r="O79" i="1"/>
  <c r="O51" i="1"/>
  <c r="O81" i="1"/>
  <c r="S146" i="1"/>
  <c r="O35" i="1"/>
  <c r="S133" i="1"/>
  <c r="S132" i="1" s="1"/>
  <c r="S108" i="1"/>
  <c r="O125" i="1"/>
  <c r="O100" i="1"/>
  <c r="V66" i="1"/>
  <c r="S87" i="1"/>
  <c r="S86" i="1" s="1"/>
  <c r="S81" i="1"/>
  <c r="O146" i="1"/>
  <c r="S116" i="1"/>
  <c r="V116" i="1"/>
  <c r="V115" i="1" s="1"/>
  <c r="V114" i="1" s="1"/>
  <c r="V41" i="1"/>
  <c r="V40" i="1" s="1"/>
  <c r="V44" i="1"/>
  <c r="O18" i="1"/>
  <c r="O156" i="1"/>
  <c r="V94" i="1"/>
  <c r="V93" i="1" s="1"/>
  <c r="V92" i="1" s="1"/>
  <c r="S44" i="1"/>
  <c r="V71" i="1"/>
  <c r="V60" i="1"/>
  <c r="S154" i="1"/>
  <c r="S153" i="1" s="1"/>
  <c r="V68" i="1"/>
  <c r="O128" i="1"/>
  <c r="V79" i="1"/>
  <c r="O57" i="1"/>
  <c r="S77" i="1"/>
  <c r="S90" i="1"/>
  <c r="S89" i="1" s="1"/>
  <c r="V156" i="1"/>
  <c r="V35" i="1"/>
  <c r="V34" i="1" s="1"/>
  <c r="V33" i="1" s="1"/>
  <c r="P18" i="1"/>
  <c r="P16" i="1" s="1"/>
  <c r="P14" i="1" s="1"/>
  <c r="O110" i="1"/>
  <c r="V125" i="1"/>
  <c r="V124" i="1" s="1"/>
  <c r="O68" i="1"/>
  <c r="S66" i="1"/>
  <c r="O87" i="1"/>
  <c r="V146" i="1"/>
  <c r="S148" i="1"/>
  <c r="S130" i="1"/>
  <c r="S127" i="1" s="1"/>
  <c r="S102" i="1"/>
  <c r="S101" i="1" s="1"/>
  <c r="S100" i="1" s="1"/>
  <c r="S99" i="1" s="1"/>
  <c r="S60" i="1"/>
  <c r="V128" i="1"/>
  <c r="V127" i="1" s="1"/>
  <c r="V87" i="1"/>
  <c r="V86" i="1" s="1"/>
  <c r="V85" i="1" s="1"/>
  <c r="O116" i="1"/>
  <c r="S94" i="1"/>
  <c r="S93" i="1" s="1"/>
  <c r="S92" i="1" s="1"/>
  <c r="O90" i="1"/>
  <c r="O41" i="1"/>
  <c r="O44" i="1"/>
  <c r="S110" i="1"/>
  <c r="V110" i="1"/>
  <c r="V107" i="1" s="1"/>
  <c r="V106" i="1" s="1"/>
  <c r="V105" i="1" s="1"/>
  <c r="O16" i="1" l="1"/>
  <c r="V43" i="1"/>
  <c r="V136" i="1"/>
  <c r="V135" i="1" s="1"/>
  <c r="S85" i="1"/>
  <c r="S84" i="1" s="1"/>
  <c r="S107" i="1"/>
  <c r="S106" i="1" s="1"/>
  <c r="S105" i="1" s="1"/>
  <c r="S136" i="1"/>
  <c r="S135" i="1" s="1"/>
  <c r="V84" i="1"/>
  <c r="O43" i="1"/>
  <c r="O40" i="1"/>
  <c r="C25" i="2" s="1"/>
  <c r="O65" i="1"/>
  <c r="O136" i="1"/>
  <c r="O124" i="1"/>
  <c r="O93" i="1"/>
  <c r="O89" i="1"/>
  <c r="O86" i="1"/>
  <c r="O115" i="1"/>
  <c r="O107" i="1"/>
  <c r="O34" i="1"/>
  <c r="O127" i="1"/>
  <c r="O99" i="1"/>
  <c r="S43" i="1"/>
  <c r="V65" i="1"/>
  <c r="V123" i="1"/>
  <c r="S115" i="1"/>
  <c r="S114" i="1" s="1"/>
  <c r="S123" i="1"/>
  <c r="S65" i="1"/>
  <c r="C24" i="2" l="1"/>
  <c r="V113" i="1"/>
  <c r="V39" i="1"/>
  <c r="V32" i="1" s="1"/>
  <c r="O33" i="1"/>
  <c r="O135" i="1"/>
  <c r="O106" i="1"/>
  <c r="O114" i="1"/>
  <c r="O39" i="1"/>
  <c r="O92" i="1"/>
  <c r="S39" i="1"/>
  <c r="S32" i="1" s="1"/>
  <c r="S113" i="1"/>
  <c r="O123" i="1"/>
  <c r="O85" i="1"/>
  <c r="C22" i="2" l="1"/>
  <c r="V31" i="1"/>
  <c r="V14" i="1" s="1"/>
  <c r="O113" i="1"/>
  <c r="S31" i="1"/>
  <c r="S14" i="1" s="1"/>
  <c r="O84" i="1"/>
  <c r="O105" i="1"/>
  <c r="O32" i="1"/>
  <c r="C36" i="2" l="1"/>
  <c r="C37" i="2" s="1"/>
  <c r="O31" i="1"/>
  <c r="O14" i="1" l="1"/>
  <c r="T69" i="1" l="1"/>
  <c r="U69" i="1" l="1"/>
  <c r="T139" i="1"/>
  <c r="U139" i="1" s="1"/>
  <c r="T97" i="1"/>
  <c r="U97" i="1" s="1"/>
  <c r="W38" i="1"/>
  <c r="W64" i="1"/>
  <c r="X64" i="1" s="1"/>
  <c r="T83" i="1"/>
  <c r="W139" i="1"/>
  <c r="X139" i="1" s="1"/>
  <c r="W42" i="1"/>
  <c r="T63" i="1"/>
  <c r="U63" i="1" s="1"/>
  <c r="W119" i="1"/>
  <c r="W117" i="1"/>
  <c r="W95" i="1"/>
  <c r="W111" i="1"/>
  <c r="T46" i="1"/>
  <c r="U46" i="1" s="1"/>
  <c r="T151" i="1"/>
  <c r="T59" i="1"/>
  <c r="U59" i="1" s="1"/>
  <c r="T82" i="1"/>
  <c r="U82" i="1" s="1"/>
  <c r="T53" i="1"/>
  <c r="U53" i="1" s="1"/>
  <c r="W149" i="1"/>
  <c r="T134" i="1"/>
  <c r="W83" i="1"/>
  <c r="X83" i="1" s="1"/>
  <c r="W155" i="1"/>
  <c r="T58" i="1"/>
  <c r="W73" i="1"/>
  <c r="X73" i="1" s="1"/>
  <c r="T131" i="1"/>
  <c r="W63" i="1"/>
  <c r="X63" i="1" s="1"/>
  <c r="T126" i="1"/>
  <c r="Q22" i="1"/>
  <c r="R22" i="1" s="1"/>
  <c r="Y22" i="1" s="1"/>
  <c r="T62" i="1"/>
  <c r="U62" i="1" s="1"/>
  <c r="W36" i="1"/>
  <c r="W91" i="1"/>
  <c r="T75" i="1"/>
  <c r="U75" i="1" s="1"/>
  <c r="W122" i="1"/>
  <c r="T42" i="1"/>
  <c r="Q24" i="1"/>
  <c r="R24" i="1" s="1"/>
  <c r="Y24" i="1" s="1"/>
  <c r="T152" i="1"/>
  <c r="U152" i="1" s="1"/>
  <c r="T47" i="1"/>
  <c r="U47" i="1" s="1"/>
  <c r="W46" i="1"/>
  <c r="X46" i="1" s="1"/>
  <c r="W134" i="1"/>
  <c r="W88" i="1"/>
  <c r="W109" i="1"/>
  <c r="T109" i="1"/>
  <c r="W52" i="1"/>
  <c r="T45" i="1"/>
  <c r="T91" i="1"/>
  <c r="Q27" i="1"/>
  <c r="R27" i="1" s="1"/>
  <c r="Y27" i="1" s="1"/>
  <c r="T95" i="1"/>
  <c r="T155" i="1"/>
  <c r="Q29" i="1"/>
  <c r="R29" i="1" s="1"/>
  <c r="Y29" i="1" s="1"/>
  <c r="Q25" i="1"/>
  <c r="R25" i="1" s="1"/>
  <c r="Y25" i="1" s="1"/>
  <c r="Q23" i="1"/>
  <c r="R23" i="1" s="1"/>
  <c r="Y23" i="1" s="1"/>
  <c r="W103" i="1"/>
  <c r="T149" i="1"/>
  <c r="W59" i="1"/>
  <c r="X59" i="1" s="1"/>
  <c r="W47" i="1"/>
  <c r="X47" i="1" s="1"/>
  <c r="W45" i="1"/>
  <c r="T36" i="1"/>
  <c r="W74" i="1"/>
  <c r="X74" i="1" s="1"/>
  <c r="W50" i="1"/>
  <c r="Q28" i="1"/>
  <c r="R28" i="1" s="1"/>
  <c r="Y28" i="1" s="1"/>
  <c r="T138" i="1"/>
  <c r="W75" i="1"/>
  <c r="X75" i="1" s="1"/>
  <c r="T80" i="1"/>
  <c r="Q21" i="1"/>
  <c r="R21" i="1" s="1"/>
  <c r="Y21" i="1" s="1"/>
  <c r="W72" i="1"/>
  <c r="T54" i="1"/>
  <c r="U54" i="1" s="1"/>
  <c r="T70" i="1"/>
  <c r="U70" i="1" s="1"/>
  <c r="W53" i="1"/>
  <c r="X53" i="1" s="1"/>
  <c r="T103" i="1"/>
  <c r="Q26" i="1"/>
  <c r="R26" i="1" s="1"/>
  <c r="Y26" i="1" s="1"/>
  <c r="W58" i="1"/>
  <c r="W62" i="1"/>
  <c r="X62" i="1" s="1"/>
  <c r="T117" i="1"/>
  <c r="T147" i="1"/>
  <c r="W70" i="1"/>
  <c r="X70" i="1" s="1"/>
  <c r="T38" i="1"/>
  <c r="W152" i="1"/>
  <c r="X152" i="1" s="1"/>
  <c r="W82" i="1"/>
  <c r="W76" i="1"/>
  <c r="X76" i="1" s="1"/>
  <c r="W96" i="1"/>
  <c r="X96" i="1" s="1"/>
  <c r="W69" i="1"/>
  <c r="T88" i="1"/>
  <c r="W138" i="1"/>
  <c r="W151" i="1"/>
  <c r="W129" i="1"/>
  <c r="W61" i="1"/>
  <c r="W67" i="1"/>
  <c r="T119" i="1"/>
  <c r="Q20" i="1"/>
  <c r="T76" i="1"/>
  <c r="U76" i="1" s="1"/>
  <c r="T73" i="1"/>
  <c r="U73" i="1" s="1"/>
  <c r="T64" i="1"/>
  <c r="U64" i="1" s="1"/>
  <c r="T48" i="1"/>
  <c r="U48" i="1" s="1"/>
  <c r="T50" i="1"/>
  <c r="W48" i="1"/>
  <c r="X48" i="1" s="1"/>
  <c r="T74" i="1"/>
  <c r="U74" i="1" s="1"/>
  <c r="W80" i="1"/>
  <c r="T78" i="1"/>
  <c r="T96" i="1"/>
  <c r="U96" i="1" s="1"/>
  <c r="T122" i="1"/>
  <c r="T72" i="1"/>
  <c r="W56" i="1"/>
  <c r="T56" i="1"/>
  <c r="W131" i="1"/>
  <c r="T52" i="1"/>
  <c r="W97" i="1"/>
  <c r="X97" i="1" s="1"/>
  <c r="T61" i="1"/>
  <c r="W54" i="1"/>
  <c r="X54" i="1" s="1"/>
  <c r="T67" i="1"/>
  <c r="W126" i="1"/>
  <c r="T129" i="1"/>
  <c r="W147" i="1"/>
  <c r="T111" i="1"/>
  <c r="W78" i="1"/>
  <c r="Y64" i="1" l="1"/>
  <c r="Z64" i="1" s="1"/>
  <c r="Y74" i="1"/>
  <c r="AA74" i="1" s="1"/>
  <c r="Y59" i="1"/>
  <c r="Z59" i="1" s="1"/>
  <c r="Y63" i="1"/>
  <c r="Y73" i="1"/>
  <c r="AA73" i="1" s="1"/>
  <c r="W55" i="1"/>
  <c r="X56" i="1"/>
  <c r="X55" i="1" s="1"/>
  <c r="T49" i="1"/>
  <c r="U50" i="1"/>
  <c r="X61" i="1"/>
  <c r="X60" i="1" s="1"/>
  <c r="W60" i="1"/>
  <c r="T87" i="1"/>
  <c r="T86" i="1" s="1"/>
  <c r="U88" i="1"/>
  <c r="T37" i="1"/>
  <c r="U38" i="1"/>
  <c r="T116" i="1"/>
  <c r="U117" i="1"/>
  <c r="W57" i="1"/>
  <c r="X58" i="1"/>
  <c r="X57" i="1" s="1"/>
  <c r="AA21" i="1"/>
  <c r="Z21" i="1"/>
  <c r="T35" i="1"/>
  <c r="T34" i="1" s="1"/>
  <c r="T33" i="1" s="1"/>
  <c r="T156" i="1"/>
  <c r="U156" i="1" s="1"/>
  <c r="U36" i="1"/>
  <c r="Z25" i="1"/>
  <c r="AA25" i="1"/>
  <c r="T154" i="1"/>
  <c r="T153" i="1" s="1"/>
  <c r="U155" i="1"/>
  <c r="T108" i="1"/>
  <c r="U109" i="1"/>
  <c r="W90" i="1"/>
  <c r="W89" i="1" s="1"/>
  <c r="X91" i="1"/>
  <c r="X90" i="1" s="1"/>
  <c r="X89" i="1" s="1"/>
  <c r="Z22" i="1"/>
  <c r="AA22" i="1"/>
  <c r="T133" i="1"/>
  <c r="T132" i="1" s="1"/>
  <c r="U134" i="1"/>
  <c r="W116" i="1"/>
  <c r="X117" i="1"/>
  <c r="X116" i="1" s="1"/>
  <c r="W37" i="1"/>
  <c r="X38" i="1"/>
  <c r="Y47" i="1"/>
  <c r="Y53" i="1"/>
  <c r="Y46" i="1"/>
  <c r="T68" i="1"/>
  <c r="W77" i="1"/>
  <c r="X78" i="1"/>
  <c r="X77" i="1" s="1"/>
  <c r="T60" i="1"/>
  <c r="U61" i="1"/>
  <c r="T148" i="1"/>
  <c r="U149" i="1"/>
  <c r="W108" i="1"/>
  <c r="X109" i="1"/>
  <c r="X108" i="1" s="1"/>
  <c r="U58" i="1"/>
  <c r="T57" i="1"/>
  <c r="T66" i="1"/>
  <c r="U67" i="1"/>
  <c r="U72" i="1"/>
  <c r="T71" i="1"/>
  <c r="R20" i="1"/>
  <c r="Q156" i="1"/>
  <c r="R156" i="1" s="1"/>
  <c r="Q18" i="1"/>
  <c r="Q16" i="1" s="1"/>
  <c r="Q14" i="1" s="1"/>
  <c r="W150" i="1"/>
  <c r="X151" i="1"/>
  <c r="X150" i="1" s="1"/>
  <c r="T146" i="1"/>
  <c r="U147" i="1"/>
  <c r="T102" i="1"/>
  <c r="T101" i="1" s="1"/>
  <c r="T100" i="1" s="1"/>
  <c r="T99" i="1" s="1"/>
  <c r="U103" i="1"/>
  <c r="T79" i="1"/>
  <c r="U80" i="1"/>
  <c r="T137" i="1"/>
  <c r="U138" i="1"/>
  <c r="W49" i="1"/>
  <c r="X50" i="1"/>
  <c r="X49" i="1" s="1"/>
  <c r="W44" i="1"/>
  <c r="X45" i="1"/>
  <c r="X44" i="1" s="1"/>
  <c r="AA29" i="1"/>
  <c r="Z29" i="1"/>
  <c r="T94" i="1"/>
  <c r="T93" i="1" s="1"/>
  <c r="T92" i="1" s="1"/>
  <c r="U95" i="1"/>
  <c r="T41" i="1"/>
  <c r="T40" i="1" s="1"/>
  <c r="U42" i="1"/>
  <c r="W154" i="1"/>
  <c r="W153" i="1" s="1"/>
  <c r="X155" i="1"/>
  <c r="X154" i="1" s="1"/>
  <c r="X153" i="1" s="1"/>
  <c r="T150" i="1"/>
  <c r="U151" i="1"/>
  <c r="T81" i="1"/>
  <c r="U83" i="1"/>
  <c r="Y83" i="1" s="1"/>
  <c r="Y75" i="1"/>
  <c r="Y54" i="1"/>
  <c r="Y62" i="1"/>
  <c r="Y139" i="1"/>
  <c r="T110" i="1"/>
  <c r="U111" i="1"/>
  <c r="W130" i="1"/>
  <c r="X131" i="1"/>
  <c r="X130" i="1" s="1"/>
  <c r="T121" i="1"/>
  <c r="T120" i="1" s="1"/>
  <c r="U122" i="1"/>
  <c r="W79" i="1"/>
  <c r="X80" i="1"/>
  <c r="X79" i="1" s="1"/>
  <c r="W66" i="1"/>
  <c r="X67" i="1"/>
  <c r="X66" i="1" s="1"/>
  <c r="W137" i="1"/>
  <c r="X138" i="1"/>
  <c r="X137" i="1" s="1"/>
  <c r="X72" i="1"/>
  <c r="X71" i="1" s="1"/>
  <c r="W71" i="1"/>
  <c r="AA23" i="1"/>
  <c r="Z23" i="1"/>
  <c r="AA27" i="1"/>
  <c r="Z27" i="1"/>
  <c r="W133" i="1"/>
  <c r="W132" i="1" s="1"/>
  <c r="X134" i="1"/>
  <c r="X133" i="1" s="1"/>
  <c r="X132" i="1" s="1"/>
  <c r="AA24" i="1"/>
  <c r="Z24" i="1"/>
  <c r="W121" i="1"/>
  <c r="W120" i="1" s="1"/>
  <c r="X122" i="1"/>
  <c r="X121" i="1" s="1"/>
  <c r="X120" i="1" s="1"/>
  <c r="W94" i="1"/>
  <c r="W93" i="1" s="1"/>
  <c r="W92" i="1" s="1"/>
  <c r="X95" i="1"/>
  <c r="X94" i="1" s="1"/>
  <c r="X93" i="1" s="1"/>
  <c r="X92" i="1" s="1"/>
  <c r="AA63" i="1"/>
  <c r="Z63" i="1"/>
  <c r="U68" i="1"/>
  <c r="T128" i="1"/>
  <c r="U129" i="1"/>
  <c r="T51" i="1"/>
  <c r="U52" i="1"/>
  <c r="T55" i="1"/>
  <c r="U56" i="1"/>
  <c r="T77" i="1"/>
  <c r="U78" i="1"/>
  <c r="T118" i="1"/>
  <c r="U119" i="1"/>
  <c r="W146" i="1"/>
  <c r="X147" i="1"/>
  <c r="X146" i="1" s="1"/>
  <c r="W125" i="1"/>
  <c r="W124" i="1" s="1"/>
  <c r="X126" i="1"/>
  <c r="X125" i="1" s="1"/>
  <c r="X124" i="1" s="1"/>
  <c r="W128" i="1"/>
  <c r="X129" i="1"/>
  <c r="X128" i="1" s="1"/>
  <c r="X69" i="1"/>
  <c r="X68" i="1" s="1"/>
  <c r="W68" i="1"/>
  <c r="W81" i="1"/>
  <c r="X82" i="1"/>
  <c r="X81" i="1" s="1"/>
  <c r="AA26" i="1"/>
  <c r="Z26" i="1"/>
  <c r="AA28" i="1"/>
  <c r="Z28" i="1"/>
  <c r="W102" i="1"/>
  <c r="W101" i="1" s="1"/>
  <c r="W100" i="1" s="1"/>
  <c r="W99" i="1" s="1"/>
  <c r="X103" i="1"/>
  <c r="X102" i="1" s="1"/>
  <c r="X101" i="1" s="1"/>
  <c r="X100" i="1" s="1"/>
  <c r="X99" i="1" s="1"/>
  <c r="T90" i="1"/>
  <c r="T89" i="1" s="1"/>
  <c r="U91" i="1"/>
  <c r="U45" i="1"/>
  <c r="T44" i="1"/>
  <c r="X52" i="1"/>
  <c r="X51" i="1" s="1"/>
  <c r="W51" i="1"/>
  <c r="W87" i="1"/>
  <c r="W86" i="1" s="1"/>
  <c r="X88" i="1"/>
  <c r="X87" i="1" s="1"/>
  <c r="X86" i="1" s="1"/>
  <c r="W35" i="1"/>
  <c r="X36" i="1"/>
  <c r="X35" i="1" s="1"/>
  <c r="W156" i="1"/>
  <c r="X156" i="1" s="1"/>
  <c r="T125" i="1"/>
  <c r="T124" i="1" s="1"/>
  <c r="U126" i="1"/>
  <c r="T130" i="1"/>
  <c r="U131" i="1"/>
  <c r="W148" i="1"/>
  <c r="X149" i="1"/>
  <c r="X148" i="1" s="1"/>
  <c r="W110" i="1"/>
  <c r="X111" i="1"/>
  <c r="X110" i="1" s="1"/>
  <c r="W118" i="1"/>
  <c r="X119" i="1"/>
  <c r="X118" i="1" s="1"/>
  <c r="W41" i="1"/>
  <c r="W40" i="1" s="1"/>
  <c r="X42" i="1"/>
  <c r="X41" i="1" s="1"/>
  <c r="X40" i="1" s="1"/>
  <c r="Y96" i="1"/>
  <c r="Y48" i="1"/>
  <c r="Y76" i="1"/>
  <c r="Y70" i="1"/>
  <c r="Y152" i="1"/>
  <c r="Y97" i="1"/>
  <c r="AA59" i="1" l="1"/>
  <c r="W43" i="1"/>
  <c r="AA64" i="1"/>
  <c r="Z73" i="1"/>
  <c r="W85" i="1"/>
  <c r="W84" i="1" s="1"/>
  <c r="T127" i="1"/>
  <c r="T123" i="1" s="1"/>
  <c r="W34" i="1"/>
  <c r="W33" i="1" s="1"/>
  <c r="T115" i="1"/>
  <c r="T114" i="1" s="1"/>
  <c r="T85" i="1"/>
  <c r="T84" i="1" s="1"/>
  <c r="Z74" i="1"/>
  <c r="Y82" i="1"/>
  <c r="Z82" i="1" s="1"/>
  <c r="Y68" i="1"/>
  <c r="AA68" i="1" s="1"/>
  <c r="T107" i="1"/>
  <c r="T106" i="1" s="1"/>
  <c r="T105" i="1" s="1"/>
  <c r="AA97" i="1"/>
  <c r="Z97" i="1"/>
  <c r="AA48" i="1"/>
  <c r="Z48" i="1"/>
  <c r="Y126" i="1"/>
  <c r="Z126" i="1" s="1"/>
  <c r="U125" i="1"/>
  <c r="AA75" i="1"/>
  <c r="Z75" i="1"/>
  <c r="U148" i="1"/>
  <c r="Y148" i="1" s="1"/>
  <c r="Y149" i="1"/>
  <c r="Y61" i="1"/>
  <c r="U60" i="1"/>
  <c r="Y60" i="1" s="1"/>
  <c r="AE38" i="1"/>
  <c r="X37" i="1"/>
  <c r="X34" i="1" s="1"/>
  <c r="X33" i="1" s="1"/>
  <c r="U133" i="1"/>
  <c r="Y134" i="1"/>
  <c r="U154" i="1"/>
  <c r="Y155" i="1"/>
  <c r="U35" i="1"/>
  <c r="Y36" i="1"/>
  <c r="AA76" i="1"/>
  <c r="Z76" i="1"/>
  <c r="U90" i="1"/>
  <c r="Y91" i="1"/>
  <c r="D31" i="2" s="1"/>
  <c r="U77" i="1"/>
  <c r="Y77" i="1" s="1"/>
  <c r="Y78" i="1"/>
  <c r="U51" i="1"/>
  <c r="Y52" i="1"/>
  <c r="U121" i="1"/>
  <c r="Y122" i="1"/>
  <c r="Y111" i="1"/>
  <c r="U110" i="1"/>
  <c r="Y110" i="1" s="1"/>
  <c r="AA54" i="1"/>
  <c r="Z54" i="1"/>
  <c r="Y151" i="1"/>
  <c r="U150" i="1"/>
  <c r="Y150" i="1" s="1"/>
  <c r="U94" i="1"/>
  <c r="Y95" i="1"/>
  <c r="U137" i="1"/>
  <c r="Y138" i="1"/>
  <c r="U102" i="1"/>
  <c r="Y103" i="1"/>
  <c r="Y20" i="1"/>
  <c r="R18" i="1"/>
  <c r="R16" i="1" s="1"/>
  <c r="R14" i="1" s="1"/>
  <c r="AA47" i="1"/>
  <c r="Z47" i="1"/>
  <c r="Y117" i="1"/>
  <c r="U116" i="1"/>
  <c r="U87" i="1"/>
  <c r="Y88" i="1"/>
  <c r="Y51" i="1"/>
  <c r="W65" i="1"/>
  <c r="W39" i="1" s="1"/>
  <c r="W32" i="1" s="1"/>
  <c r="T136" i="1"/>
  <c r="T135" i="1" s="1"/>
  <c r="X127" i="1"/>
  <c r="X123" i="1" s="1"/>
  <c r="Y69" i="1"/>
  <c r="X65" i="1"/>
  <c r="X43" i="1"/>
  <c r="T65" i="1"/>
  <c r="W107" i="1"/>
  <c r="W106" i="1" s="1"/>
  <c r="W105" i="1" s="1"/>
  <c r="W115" i="1"/>
  <c r="W114" i="1" s="1"/>
  <c r="AA70" i="1"/>
  <c r="Z70" i="1"/>
  <c r="Y131" i="1"/>
  <c r="Z131" i="1" s="1"/>
  <c r="U130" i="1"/>
  <c r="Y130" i="1" s="1"/>
  <c r="Z130" i="1" s="1"/>
  <c r="Y45" i="1"/>
  <c r="U44" i="1"/>
  <c r="AA62" i="1"/>
  <c r="Z62" i="1"/>
  <c r="U66" i="1"/>
  <c r="Y67" i="1"/>
  <c r="AA53" i="1"/>
  <c r="Z53" i="1"/>
  <c r="Y109" i="1"/>
  <c r="U108" i="1"/>
  <c r="W136" i="1"/>
  <c r="W135" i="1" s="1"/>
  <c r="W127" i="1"/>
  <c r="W123" i="1" s="1"/>
  <c r="U81" i="1"/>
  <c r="Y81" i="1" s="1"/>
  <c r="D33" i="2" s="1"/>
  <c r="E33" i="2" s="1"/>
  <c r="Y156" i="1"/>
  <c r="Z156" i="1" s="1"/>
  <c r="X107" i="1"/>
  <c r="X106" i="1" s="1"/>
  <c r="X105" i="1" s="1"/>
  <c r="X115" i="1"/>
  <c r="X114" i="1" s="1"/>
  <c r="AA152" i="1"/>
  <c r="Z152" i="1"/>
  <c r="AA96" i="1"/>
  <c r="Z96" i="1"/>
  <c r="Y119" i="1"/>
  <c r="U118" i="1"/>
  <c r="Y118" i="1" s="1"/>
  <c r="U55" i="1"/>
  <c r="Y55" i="1" s="1"/>
  <c r="Y56" i="1"/>
  <c r="U128" i="1"/>
  <c r="Y129" i="1"/>
  <c r="AA139" i="1"/>
  <c r="Z139" i="1"/>
  <c r="AA83" i="1"/>
  <c r="Z83" i="1"/>
  <c r="U41" i="1"/>
  <c r="Y42" i="1"/>
  <c r="U79" i="1"/>
  <c r="Y79" i="1" s="1"/>
  <c r="Y80" i="1"/>
  <c r="Y147" i="1"/>
  <c r="U146" i="1"/>
  <c r="Y146" i="1" s="1"/>
  <c r="U71" i="1"/>
  <c r="Y71" i="1" s="1"/>
  <c r="Y72" i="1"/>
  <c r="U57" i="1"/>
  <c r="Y57" i="1" s="1"/>
  <c r="Y58" i="1"/>
  <c r="AA46" i="1"/>
  <c r="Z46" i="1"/>
  <c r="U37" i="1"/>
  <c r="Y38" i="1"/>
  <c r="Y50" i="1"/>
  <c r="U49" i="1"/>
  <c r="Y49" i="1" s="1"/>
  <c r="X85" i="1"/>
  <c r="X84" i="1" s="1"/>
  <c r="T43" i="1"/>
  <c r="X136" i="1"/>
  <c r="X135" i="1" s="1"/>
  <c r="Z68" i="1" l="1"/>
  <c r="D28" i="2"/>
  <c r="E28" i="2" s="1"/>
  <c r="E31" i="2"/>
  <c r="AA82" i="1"/>
  <c r="T113" i="1"/>
  <c r="T39" i="1"/>
  <c r="T32" i="1" s="1"/>
  <c r="W113" i="1"/>
  <c r="W31" i="1" s="1"/>
  <c r="W14" i="1" s="1"/>
  <c r="U40" i="1"/>
  <c r="Y40" i="1" s="1"/>
  <c r="Y41" i="1"/>
  <c r="Z81" i="1"/>
  <c r="AA81" i="1"/>
  <c r="AA20" i="1"/>
  <c r="Z20" i="1"/>
  <c r="Z18" i="1" s="1"/>
  <c r="Z16" i="1" s="1"/>
  <c r="Y18" i="1"/>
  <c r="Y16" i="1" s="1"/>
  <c r="AA151" i="1"/>
  <c r="Z151" i="1"/>
  <c r="U89" i="1"/>
  <c r="Y89" i="1" s="1"/>
  <c r="Y90" i="1"/>
  <c r="Y133" i="1"/>
  <c r="U132" i="1"/>
  <c r="Y132" i="1" s="1"/>
  <c r="AA61" i="1"/>
  <c r="Z61" i="1"/>
  <c r="AA38" i="1"/>
  <c r="Z38" i="1"/>
  <c r="AA58" i="1"/>
  <c r="Z58" i="1"/>
  <c r="Z146" i="1"/>
  <c r="AA146" i="1"/>
  <c r="AA42" i="1"/>
  <c r="Z42" i="1"/>
  <c r="AA129" i="1"/>
  <c r="Z129" i="1"/>
  <c r="Z118" i="1"/>
  <c r="AA118" i="1"/>
  <c r="U115" i="1"/>
  <c r="Y116" i="1"/>
  <c r="AA138" i="1"/>
  <c r="Z138" i="1"/>
  <c r="Z150" i="1"/>
  <c r="AA150" i="1"/>
  <c r="Z110" i="1"/>
  <c r="AA110" i="1"/>
  <c r="AA52" i="1"/>
  <c r="Z52" i="1"/>
  <c r="AA91" i="1"/>
  <c r="Z91" i="1"/>
  <c r="AA36" i="1"/>
  <c r="Z36" i="1"/>
  <c r="AA134" i="1"/>
  <c r="Z134" i="1"/>
  <c r="Z60" i="1"/>
  <c r="AA60" i="1"/>
  <c r="U124" i="1"/>
  <c r="Y124" i="1" s="1"/>
  <c r="Z124" i="1" s="1"/>
  <c r="Y125" i="1"/>
  <c r="Z125" i="1" s="1"/>
  <c r="AA147" i="1"/>
  <c r="Z147" i="1"/>
  <c r="Y128" i="1"/>
  <c r="U127" i="1"/>
  <c r="AA69" i="1"/>
  <c r="Z69" i="1"/>
  <c r="AA51" i="1"/>
  <c r="Z51" i="1"/>
  <c r="AA117" i="1"/>
  <c r="Z117" i="1"/>
  <c r="Y137" i="1"/>
  <c r="U136" i="1"/>
  <c r="AA111" i="1"/>
  <c r="Z111" i="1"/>
  <c r="U34" i="1"/>
  <c r="Y35" i="1"/>
  <c r="AA50" i="1"/>
  <c r="Z50" i="1"/>
  <c r="AA71" i="1"/>
  <c r="Z71" i="1"/>
  <c r="AA79" i="1"/>
  <c r="Z79" i="1"/>
  <c r="Z55" i="1"/>
  <c r="AA55" i="1"/>
  <c r="AA109" i="1"/>
  <c r="Z109" i="1"/>
  <c r="U65" i="1"/>
  <c r="Y66" i="1"/>
  <c r="AA45" i="1"/>
  <c r="Z45" i="1"/>
  <c r="Y87" i="1"/>
  <c r="U86" i="1"/>
  <c r="U101" i="1"/>
  <c r="Y102" i="1"/>
  <c r="U93" i="1"/>
  <c r="Y94" i="1"/>
  <c r="Y121" i="1"/>
  <c r="U120" i="1"/>
  <c r="Y120" i="1" s="1"/>
  <c r="AA77" i="1"/>
  <c r="Z77" i="1"/>
  <c r="U153" i="1"/>
  <c r="Y153" i="1" s="1"/>
  <c r="Y154" i="1"/>
  <c r="AA148" i="1"/>
  <c r="Z148" i="1"/>
  <c r="X39" i="1"/>
  <c r="X32" i="1" s="1"/>
  <c r="Z57" i="1"/>
  <c r="AA57" i="1"/>
  <c r="AA119" i="1"/>
  <c r="Z119" i="1"/>
  <c r="AA49" i="1"/>
  <c r="Z49" i="1"/>
  <c r="AA72" i="1"/>
  <c r="Z72" i="1"/>
  <c r="AA80" i="1"/>
  <c r="Z80" i="1"/>
  <c r="AA56" i="1"/>
  <c r="Z56" i="1"/>
  <c r="Y108" i="1"/>
  <c r="U107" i="1"/>
  <c r="AA67" i="1"/>
  <c r="Z67" i="1"/>
  <c r="U43" i="1"/>
  <c r="Y44" i="1"/>
  <c r="AA88" i="1"/>
  <c r="Z88" i="1"/>
  <c r="AA103" i="1"/>
  <c r="Z103" i="1"/>
  <c r="AA95" i="1"/>
  <c r="Z95" i="1"/>
  <c r="AA122" i="1"/>
  <c r="Z122" i="1"/>
  <c r="AA78" i="1"/>
  <c r="Z78" i="1"/>
  <c r="AA155" i="1"/>
  <c r="Z155" i="1"/>
  <c r="AA149" i="1"/>
  <c r="Z149" i="1"/>
  <c r="X113" i="1"/>
  <c r="Y37" i="1"/>
  <c r="X31" i="1" l="1"/>
  <c r="X14" i="1" s="1"/>
  <c r="T31" i="1"/>
  <c r="T14" i="1" s="1"/>
  <c r="Z153" i="1"/>
  <c r="AA153" i="1"/>
  <c r="AA121" i="1"/>
  <c r="Z121" i="1"/>
  <c r="U100" i="1"/>
  <c r="Y101" i="1"/>
  <c r="Z116" i="1"/>
  <c r="AA116" i="1"/>
  <c r="Z132" i="1"/>
  <c r="AA132" i="1"/>
  <c r="AA40" i="1"/>
  <c r="Z40" i="1"/>
  <c r="U39" i="1"/>
  <c r="Y39" i="1" s="1"/>
  <c r="Y43" i="1"/>
  <c r="AA108" i="1"/>
  <c r="Z108" i="1"/>
  <c r="Z154" i="1"/>
  <c r="AA154" i="1"/>
  <c r="AA120" i="1"/>
  <c r="Z120" i="1"/>
  <c r="Z102" i="1"/>
  <c r="AA102" i="1"/>
  <c r="AA89" i="1"/>
  <c r="Z89" i="1"/>
  <c r="Z41" i="1"/>
  <c r="AA41" i="1"/>
  <c r="AA37" i="1"/>
  <c r="Z37" i="1"/>
  <c r="Z44" i="1"/>
  <c r="AA44" i="1"/>
  <c r="U106" i="1"/>
  <c r="Y107" i="1"/>
  <c r="Y93" i="1"/>
  <c r="U92" i="1"/>
  <c r="Y92" i="1" s="1"/>
  <c r="AA87" i="1"/>
  <c r="Z87" i="1"/>
  <c r="Z65" i="1"/>
  <c r="AA65" i="1"/>
  <c r="Y34" i="1"/>
  <c r="U33" i="1"/>
  <c r="AA137" i="1"/>
  <c r="Z137" i="1"/>
  <c r="AA128" i="1"/>
  <c r="Z128" i="1"/>
  <c r="AA90" i="1"/>
  <c r="Z90" i="1"/>
  <c r="AA18" i="1"/>
  <c r="D25" i="2"/>
  <c r="AA94" i="1"/>
  <c r="Z94" i="1"/>
  <c r="Y86" i="1"/>
  <c r="U85" i="1"/>
  <c r="AA66" i="1"/>
  <c r="Z66" i="1"/>
  <c r="AA35" i="1"/>
  <c r="Z35" i="1"/>
  <c r="Y136" i="1"/>
  <c r="U135" i="1"/>
  <c r="Y135" i="1" s="1"/>
  <c r="Y127" i="1"/>
  <c r="U123" i="1"/>
  <c r="Y123" i="1" s="1"/>
  <c r="Y115" i="1"/>
  <c r="U114" i="1"/>
  <c r="AA133" i="1"/>
  <c r="Z133" i="1"/>
  <c r="Z115" i="1" l="1"/>
  <c r="AA115" i="1"/>
  <c r="AA136" i="1"/>
  <c r="Z136" i="1"/>
  <c r="AA92" i="1"/>
  <c r="Z92" i="1"/>
  <c r="AA43" i="1"/>
  <c r="Z43" i="1"/>
  <c r="AA101" i="1"/>
  <c r="Z101" i="1"/>
  <c r="AA123" i="1"/>
  <c r="Z123" i="1"/>
  <c r="Y85" i="1"/>
  <c r="U84" i="1"/>
  <c r="Y84" i="1" s="1"/>
  <c r="AA39" i="1"/>
  <c r="Z39" i="1"/>
  <c r="U113" i="1"/>
  <c r="Y113" i="1" s="1"/>
  <c r="Y114" i="1"/>
  <c r="AA135" i="1"/>
  <c r="Z135" i="1"/>
  <c r="AA34" i="1"/>
  <c r="Z34" i="1"/>
  <c r="Y106" i="1"/>
  <c r="U105" i="1"/>
  <c r="Y105" i="1" s="1"/>
  <c r="AA16" i="1"/>
  <c r="AA93" i="1"/>
  <c r="Z93" i="1"/>
  <c r="Y100" i="1"/>
  <c r="U99" i="1"/>
  <c r="Y99" i="1" s="1"/>
  <c r="AA127" i="1"/>
  <c r="Z127" i="1"/>
  <c r="AA86" i="1"/>
  <c r="Z86" i="1"/>
  <c r="E25" i="2"/>
  <c r="D24" i="2"/>
  <c r="U32" i="1"/>
  <c r="Y33" i="1"/>
  <c r="AA107" i="1"/>
  <c r="Z107" i="1"/>
  <c r="Y32" i="1" l="1"/>
  <c r="U31" i="1"/>
  <c r="AA100" i="1"/>
  <c r="Z100" i="1"/>
  <c r="AA113" i="1"/>
  <c r="Z113" i="1"/>
  <c r="AA85" i="1"/>
  <c r="Z85" i="1"/>
  <c r="AA33" i="1"/>
  <c r="Z33" i="1"/>
  <c r="AA99" i="1"/>
  <c r="Z99" i="1"/>
  <c r="AA114" i="1"/>
  <c r="Z114" i="1"/>
  <c r="AA84" i="1"/>
  <c r="Z84" i="1"/>
  <c r="AA106" i="1"/>
  <c r="Z106" i="1"/>
  <c r="E24" i="2"/>
  <c r="AA105" i="1"/>
  <c r="Z105" i="1"/>
  <c r="AA32" i="1" l="1"/>
  <c r="Z32" i="1"/>
  <c r="U14" i="1"/>
  <c r="Y31" i="1"/>
  <c r="D37" i="2"/>
  <c r="E22" i="2"/>
  <c r="E36" i="2" s="1"/>
  <c r="E37" i="2" s="1"/>
  <c r="AA31" i="1" l="1"/>
  <c r="Z31" i="1"/>
  <c r="Z14" i="1" s="1"/>
  <c r="Y14" i="1"/>
  <c r="AA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niken</author>
  </authors>
  <commentList>
    <comment ref="E43" authorId="0" shapeId="0" xr:uid="{C401C867-4988-40CE-B96C-386F03B819B8}">
      <text>
        <r>
          <rPr>
            <b/>
            <sz val="9"/>
            <color indexed="81"/>
            <rFont val="Tahoma"/>
            <family val="2"/>
          </rPr>
          <t>niken:</t>
        </r>
        <r>
          <rPr>
            <sz val="9"/>
            <color indexed="81"/>
            <rFont val="Tahoma"/>
            <family val="2"/>
          </rPr>
          <t xml:space="preserve">
BM 2018</t>
        </r>
      </text>
    </comment>
    <comment ref="E49" authorId="0" shapeId="0" xr:uid="{F7C0697C-3EDE-4E0A-867E-5BE5170A553D}">
      <text>
        <r>
          <rPr>
            <b/>
            <sz val="9"/>
            <color indexed="81"/>
            <rFont val="Tahoma"/>
            <family val="2"/>
          </rPr>
          <t>niken:</t>
        </r>
        <r>
          <rPr>
            <sz val="9"/>
            <color indexed="81"/>
            <rFont val="Tahoma"/>
            <family val="2"/>
          </rPr>
          <t xml:space="preserve">
di luar BM</t>
        </r>
      </text>
    </comment>
    <comment ref="E51" authorId="0" shapeId="0" xr:uid="{E7BF7D5F-FD99-4911-87A0-8B8C89CB5C4E}">
      <text>
        <r>
          <rPr>
            <b/>
            <sz val="9"/>
            <color indexed="81"/>
            <rFont val="Tahoma"/>
            <family val="2"/>
          </rPr>
          <t>niken:</t>
        </r>
        <r>
          <rPr>
            <sz val="9"/>
            <color indexed="81"/>
            <rFont val="Tahoma"/>
            <family val="2"/>
          </rPr>
          <t xml:space="preserve">
ATB</t>
        </r>
      </text>
    </comment>
    <comment ref="E52" authorId="0" shapeId="0" xr:uid="{7AC8567B-F8F6-44F2-AD6D-42B368769639}">
      <text>
        <r>
          <rPr>
            <b/>
            <sz val="9"/>
            <color indexed="81"/>
            <rFont val="Tahoma"/>
            <family val="2"/>
          </rPr>
          <t>niken:</t>
        </r>
        <r>
          <rPr>
            <sz val="9"/>
            <color indexed="81"/>
            <rFont val="Tahoma"/>
            <family val="2"/>
          </rPr>
          <t xml:space="preserve">
Aset Tetap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kapriio</author>
    <author>DNICK</author>
  </authors>
  <commentList>
    <comment ref="C8" authorId="0" shapeId="0" xr:uid="{2F065A9D-2B46-4E51-B684-4903440EF568}">
      <text>
        <r>
          <rPr>
            <b/>
            <sz val="9"/>
            <color indexed="81"/>
            <rFont val="Tahoma"/>
            <family val="2"/>
          </rPr>
          <t>kapriio:</t>
        </r>
        <r>
          <rPr>
            <sz val="9"/>
            <color indexed="81"/>
            <rFont val="Tahoma"/>
            <family val="2"/>
          </rPr>
          <t xml:space="preserve">
konfirmasi bidang aset nama-nama persediaan</t>
        </r>
      </text>
    </comment>
    <comment ref="C19" authorId="1" shapeId="0" xr:uid="{B6BC41D1-6589-49CA-BD9A-C202F65C0561}">
      <text>
        <r>
          <rPr>
            <b/>
            <sz val="9"/>
            <color indexed="81"/>
            <rFont val="Tahoma"/>
            <family val="2"/>
          </rPr>
          <t xml:space="preserve">DNICK
</t>
        </r>
        <r>
          <rPr>
            <sz val="9"/>
            <color indexed="81"/>
            <rFont val="Tahoma"/>
            <family val="2"/>
          </rPr>
          <t>Bahan Baku Bangunan</t>
        </r>
      </text>
    </comment>
    <comment ref="C36" authorId="1" shapeId="0" xr:uid="{1302F59C-1DB4-400F-A1E9-BFDF13279587}">
      <text>
        <r>
          <rPr>
            <b/>
            <sz val="9"/>
            <color indexed="81"/>
            <rFont val="Tahoma"/>
            <family val="2"/>
          </rPr>
          <t>DNICK:</t>
        </r>
        <r>
          <rPr>
            <sz val="9"/>
            <color indexed="81"/>
            <rFont val="Tahoma"/>
            <family val="2"/>
          </rPr>
          <t xml:space="preserve">
Materai, Perangko, dan Benda Pos Lainnya </t>
        </r>
      </text>
    </comment>
  </commentList>
</comments>
</file>

<file path=xl/sharedStrings.xml><?xml version="1.0" encoding="utf-8"?>
<sst xmlns="http://schemas.openxmlformats.org/spreadsheetml/2006/main" count="1711" uniqueCount="394">
  <si>
    <t xml:space="preserve"> </t>
  </si>
  <si>
    <t>.</t>
  </si>
  <si>
    <t>KODE REKENING</t>
  </si>
  <si>
    <t>URAIAN</t>
  </si>
  <si>
    <t>s.d Bulan</t>
  </si>
  <si>
    <t>Bulan</t>
  </si>
  <si>
    <t>Lalu</t>
  </si>
  <si>
    <t>Ini</t>
  </si>
  <si>
    <t>ini</t>
  </si>
  <si>
    <t>2</t>
  </si>
  <si>
    <t>3</t>
  </si>
  <si>
    <t>4</t>
  </si>
  <si>
    <t>5</t>
  </si>
  <si>
    <t>6 = ( 4 + 5 )</t>
  </si>
  <si>
    <t>7</t>
  </si>
  <si>
    <t>8</t>
  </si>
  <si>
    <t>9 = (7 + 8)</t>
  </si>
  <si>
    <t>10</t>
  </si>
  <si>
    <t>11</t>
  </si>
  <si>
    <t>12 = (10 + 11 )</t>
  </si>
  <si>
    <t>03</t>
  </si>
  <si>
    <t>01.E</t>
  </si>
  <si>
    <t>00</t>
  </si>
  <si>
    <t>BELANJA DAERAH</t>
  </si>
  <si>
    <t>BELANJA TIDAK LANGSUNG</t>
  </si>
  <si>
    <t>BELANJA PEGAWAI</t>
  </si>
  <si>
    <t>Gaji dan Tunjangan Pegawai</t>
  </si>
  <si>
    <t>01</t>
  </si>
  <si>
    <t>02</t>
  </si>
  <si>
    <t>05</t>
  </si>
  <si>
    <t>06</t>
  </si>
  <si>
    <t>07</t>
  </si>
  <si>
    <t>08</t>
  </si>
  <si>
    <t>09</t>
  </si>
  <si>
    <t>24</t>
  </si>
  <si>
    <t>25</t>
  </si>
  <si>
    <t>BELANJA LANGSUNG</t>
  </si>
  <si>
    <t>001</t>
  </si>
  <si>
    <t/>
  </si>
  <si>
    <t>PROGRAM PELAYANAN ADMINISTRASI PERKANTORAN</t>
  </si>
  <si>
    <t>018</t>
  </si>
  <si>
    <t>Penyediaan Rapat-Rapat Koordinasi Dan Konsultasi</t>
  </si>
  <si>
    <t>Belanja Barang dan Jasa</t>
  </si>
  <si>
    <t>Belanja Makanan dan  Minuman</t>
  </si>
  <si>
    <t>15</t>
  </si>
  <si>
    <t>Belanja Perjalanan Dinas</t>
  </si>
  <si>
    <t>019</t>
  </si>
  <si>
    <t>Penyediaan Jasa, Peralatan Dan Perlengkapan Kantor</t>
  </si>
  <si>
    <t>1</t>
  </si>
  <si>
    <t>Belanja Pegawai</t>
  </si>
  <si>
    <t>Honorarium  Non PNS</t>
  </si>
  <si>
    <t>Belanja Bahan Pakai Habis</t>
  </si>
  <si>
    <t>04</t>
  </si>
  <si>
    <t>Belanja Bahan/Material</t>
  </si>
  <si>
    <t>Belanja Jasa Kantor</t>
  </si>
  <si>
    <t>Belanja Perawatan Kendaraan Bermotor</t>
  </si>
  <si>
    <t>Belanja Cetak Dan Penggandaan</t>
  </si>
  <si>
    <t>20</t>
  </si>
  <si>
    <t>Belanja Pemeliharaan</t>
  </si>
  <si>
    <t>Belanja Modal</t>
  </si>
  <si>
    <t>Belanja Modal Pengadaan Perlengkapan Kantor</t>
  </si>
  <si>
    <t>12</t>
  </si>
  <si>
    <t>Belanja Modal Pengadaan Komputer</t>
  </si>
  <si>
    <t>13</t>
  </si>
  <si>
    <t>Belanja Modal Pengadaan Mebelair</t>
  </si>
  <si>
    <t>16</t>
  </si>
  <si>
    <t>Belanja Modal Pengadaan Alat-alat Studio</t>
  </si>
  <si>
    <t>27</t>
  </si>
  <si>
    <t>Belanja Modal Pengadaan Buku/Kepustakaan</t>
  </si>
  <si>
    <t>22</t>
  </si>
  <si>
    <t>002</t>
  </si>
  <si>
    <t>PROGRAM PENINGKATAN SARANA DAN PRASARANA APARATUR</t>
  </si>
  <si>
    <t>022</t>
  </si>
  <si>
    <t>Pemeliharaan Rutin/Berkala Gedung/Bangunan Kantor</t>
  </si>
  <si>
    <t>36</t>
  </si>
  <si>
    <t>Belanja Modal Perbaikan/Renovasi</t>
  </si>
  <si>
    <t>26</t>
  </si>
  <si>
    <t>024</t>
  </si>
  <si>
    <t>Pemeliharaan Rutin/Berkala Kendaraan Dinas/Operasional</t>
  </si>
  <si>
    <t>005</t>
  </si>
  <si>
    <t>PROGRAM PENINGKATAN KAPASITAS SUMBER DAYA APARATUR</t>
  </si>
  <si>
    <t>006</t>
  </si>
  <si>
    <t>Bimbingan Teknis dan Diklat Peningkatan Kapasitas Aparatur</t>
  </si>
  <si>
    <t>17</t>
  </si>
  <si>
    <t>Belanja Kursus, Pelatihan, Sosialisasi, dan Bimbingan Teknis PNS</t>
  </si>
  <si>
    <t>PROGRAM PENINGKATAN PENGEMBANGAN SISTEM PELAPORAN CAPAIAN KINERJA DAN KEUANGAN</t>
  </si>
  <si>
    <t>Penyusunan Dokumen Perencanaan, Pengendalian Dan Laporan Capaian Kinerja Skpd</t>
  </si>
  <si>
    <t>109</t>
  </si>
  <si>
    <t>PROGRAM PENINGKATAN PEREKONOMIAN, PENGEMBANGAN PENDAPATAN ASLI  DAERAH DAN KERJASAMA</t>
  </si>
  <si>
    <t>Perekonomian Pengembangan Pendapatan Asli Daerah (PAD)</t>
  </si>
  <si>
    <t>Belanja Makanan Dan Minuman</t>
  </si>
  <si>
    <t>37</t>
  </si>
  <si>
    <t>Belanja Modal Jasa Konsultansi</t>
  </si>
  <si>
    <t>Pembinaan BUMD dan BLUD</t>
  </si>
  <si>
    <t>31</t>
  </si>
  <si>
    <t>Belanja Jasa Tenaga Ahli/Instruktur/Narasumber/Moderator</t>
  </si>
  <si>
    <t>003</t>
  </si>
  <si>
    <t>Kerjasama Daerah</t>
  </si>
  <si>
    <t>30</t>
  </si>
  <si>
    <t>Belanja Pemberian Kompensasi kepada Perorangan/Masyarakat/Lembaga</t>
  </si>
  <si>
    <t>JUMLAH</t>
  </si>
  <si>
    <t>PEMERINTAH KOTA YOGYAKARTA</t>
  </si>
  <si>
    <t>PENJABARAN LAPORAN REALISASI ANGGARAN PENDAPATAN DAN BELANJA DAERAH</t>
  </si>
  <si>
    <t>Urusan Pemerintahan</t>
  </si>
  <si>
    <t>:</t>
  </si>
  <si>
    <t>Unit Organisasi</t>
  </si>
  <si>
    <t>4.03.4.03.01E    Bagian Perekonomian, Pengembangan PAD dan Kerjasama Setda Kota Yogyakarta</t>
  </si>
  <si>
    <t>TAHUN ANGGARAN 2019</t>
  </si>
  <si>
    <t>4.03                   Pemerintahan Umum</t>
  </si>
  <si>
    <t>Anggaran Setelah Perubahan</t>
  </si>
  <si>
    <t>Jumlah (Rp)</t>
  </si>
  <si>
    <t>REALISASI</t>
  </si>
  <si>
    <t>BERTAMBAH/</t>
  </si>
  <si>
    <t>(BERKURANG)</t>
  </si>
  <si>
    <t>(Rp)</t>
  </si>
  <si>
    <t>%</t>
  </si>
  <si>
    <t>5 =(3-4)</t>
  </si>
  <si>
    <t>PENJELASAN</t>
  </si>
  <si>
    <t>BAGIAN PEREKONOMIAN PENGEMBANGAN PENDAPATAN ASLI DAERAH DAN KERJASAMA</t>
  </si>
  <si>
    <t>LAPORAN REALISASI ANGGARAN</t>
  </si>
  <si>
    <t>No. Urut</t>
  </si>
  <si>
    <t>Uraian</t>
  </si>
  <si>
    <t xml:space="preserve">Anggaran </t>
  </si>
  <si>
    <t>Setelah</t>
  </si>
  <si>
    <t>Realisasi</t>
  </si>
  <si>
    <t>Lebih/ (Kurang)</t>
  </si>
  <si>
    <t>Perubahan</t>
  </si>
  <si>
    <t>PENDAPATAN</t>
  </si>
  <si>
    <t>1.1</t>
  </si>
  <si>
    <t>PENDAPATAN ASLI DAERAH</t>
  </si>
  <si>
    <t>1.1.1</t>
  </si>
  <si>
    <t>Pendapatan Pajak Daerah</t>
  </si>
  <si>
    <t>1.1.2</t>
  </si>
  <si>
    <t>Pendapatan Retrebusi Daerah</t>
  </si>
  <si>
    <t>1.1.3</t>
  </si>
  <si>
    <t xml:space="preserve">Pendapatan hasil Pengelolaan Kekayaan </t>
  </si>
  <si>
    <t>Daerah yang Dipisahkan</t>
  </si>
  <si>
    <t>1.1.4</t>
  </si>
  <si>
    <t>Lain-lain Pendapatan Asli Daerah yang Sah</t>
  </si>
  <si>
    <t>BELANJA</t>
  </si>
  <si>
    <t>2.1</t>
  </si>
  <si>
    <t>BELANJA OPERASI</t>
  </si>
  <si>
    <t>2.1.1</t>
  </si>
  <si>
    <t>2.1.2</t>
  </si>
  <si>
    <t>Belanja Barang</t>
  </si>
  <si>
    <t>2.2</t>
  </si>
  <si>
    <t>BELANJA MODAL</t>
  </si>
  <si>
    <t>2.2.1</t>
  </si>
  <si>
    <t>Belanja Tanah</t>
  </si>
  <si>
    <t>2.2.2</t>
  </si>
  <si>
    <t>Belanja Peralatan dan Mesin</t>
  </si>
  <si>
    <t>2.2.3</t>
  </si>
  <si>
    <t>Belanja Gedung dan Bangunan</t>
  </si>
  <si>
    <t>2.2.4</t>
  </si>
  <si>
    <t>Belanja Jalan, Irigasi dan Jaringan</t>
  </si>
  <si>
    <t>2.2.5</t>
  </si>
  <si>
    <t>Belanja Aset Tetap Lainnya</t>
  </si>
  <si>
    <t>2.2.6</t>
  </si>
  <si>
    <t>Belanja Aset Lainnya</t>
  </si>
  <si>
    <t>Surplus/(Defisit)</t>
  </si>
  <si>
    <t>DAFTAR PIUTANG PAJAK</t>
  </si>
  <si>
    <t>Per 31 Desember 2018</t>
  </si>
  <si>
    <t>SKPD :</t>
  </si>
  <si>
    <t>Bagian Perekonomian, Pengembangan Pendapatan Asli Daerah dan Kerjasama Setda Kota Yogyakarta</t>
  </si>
  <si>
    <t>No.</t>
  </si>
  <si>
    <t>Jenis Piutang Pajak</t>
  </si>
  <si>
    <t>So 31 Des 2017</t>
  </si>
  <si>
    <t>Penambahan</t>
  </si>
  <si>
    <t>Pengurangan</t>
  </si>
  <si>
    <t>So 31 Des 2018</t>
  </si>
  <si>
    <t>Umur Piutang</t>
  </si>
  <si>
    <t>Lancar</t>
  </si>
  <si>
    <t>Kurang Lancar</t>
  </si>
  <si>
    <t>Diragukan</t>
  </si>
  <si>
    <t>Macet</t>
  </si>
  <si>
    <t>≤ 1 Tahun</t>
  </si>
  <si>
    <t>1 - 2 Tahun</t>
  </si>
  <si>
    <t>&gt;2 - 5 Tahun</t>
  </si>
  <si>
    <t>&gt; 5 Tahun</t>
  </si>
  <si>
    <t>Jumlah</t>
  </si>
  <si>
    <t>Penyisihan (%)</t>
  </si>
  <si>
    <t>Jumlah Penyisihan</t>
  </si>
  <si>
    <t>Piuang Bersih</t>
  </si>
  <si>
    <t>Yogyakarta,  31 Desember 2018</t>
  </si>
  <si>
    <t>Plt. Ka. Bagian Perekonomian, Pengembangan PAD dan Kerjasama</t>
  </si>
  <si>
    <t>RR. ANDARINI, SE, M.Si</t>
  </si>
  <si>
    <t>NIP. 19720317 199703 2 004</t>
  </si>
  <si>
    <t>DAFTAR PIUTANG RETRIBUSI</t>
  </si>
  <si>
    <t>Jenis Piutang</t>
  </si>
  <si>
    <t>DAFTAR PIUTANG SELAIN PAJAK DAN RETRIBUSI</t>
  </si>
  <si>
    <t>DAFTAR JAMINAN PEMELIHARAAN</t>
  </si>
  <si>
    <t>SKPD: BAGIAN P3ADK SETDA KOTA YOGYAKARTA</t>
  </si>
  <si>
    <t>NO.</t>
  </si>
  <si>
    <t>NAMA KEGIATAN</t>
  </si>
  <si>
    <t>NILAI JAMINAN</t>
  </si>
  <si>
    <t>MASA BERLAKU</t>
  </si>
  <si>
    <t>KETERANGAN</t>
  </si>
  <si>
    <t>DAFTAR UTANG PAJAK</t>
  </si>
  <si>
    <t>Jenis Pajak Belum disetor</t>
  </si>
  <si>
    <t>6 = 3+4-5</t>
  </si>
  <si>
    <t xml:space="preserve">PPN </t>
  </si>
  <si>
    <t>PPH 21</t>
  </si>
  <si>
    <t>PPH 22</t>
  </si>
  <si>
    <t>PPH 23</t>
  </si>
  <si>
    <t>PPH Pasal 4 Ayat 2</t>
  </si>
  <si>
    <t>DAFTAR UTANG BELANJA</t>
  </si>
  <si>
    <t>Jenis Utang Belanja</t>
  </si>
  <si>
    <t>Utang Listrik</t>
  </si>
  <si>
    <t>Utang Telepon</t>
  </si>
  <si>
    <t>Utang Air</t>
  </si>
  <si>
    <t>Utang Belanja Pegawai</t>
  </si>
  <si>
    <t>Utang Barang dan Jasa</t>
  </si>
  <si>
    <t>Utang Belanja Modal</t>
  </si>
  <si>
    <t>Utang Belanja lainnya</t>
  </si>
  <si>
    <t>RINCIAN BEBAN DIBAYAR DIMUKA</t>
  </si>
  <si>
    <t>RINCIAN PENDAPATAN DIBAYAR DIMUKA</t>
  </si>
  <si>
    <t>Pihak Ketiga (Penyewa)</t>
  </si>
  <si>
    <t>Lingkup Perjanjian</t>
  </si>
  <si>
    <t>Perjanjian</t>
  </si>
  <si>
    <t>Jangka Waktu</t>
  </si>
  <si>
    <t>Berakhir</t>
  </si>
  <si>
    <t>Tatakala</t>
  </si>
  <si>
    <t>Jumlah Pendapatan 2016</t>
  </si>
  <si>
    <t>Jumlah Pendapatan 2018</t>
  </si>
  <si>
    <t>Pendapatan Diterima Dimuka</t>
  </si>
  <si>
    <t>Tanggal</t>
  </si>
  <si>
    <t>Nilai (Rp)</t>
  </si>
  <si>
    <t>Tgl. Jatuh Tempo</t>
  </si>
  <si>
    <t>Nominal</t>
  </si>
  <si>
    <t>Tgl. Setor</t>
  </si>
  <si>
    <t>2019 dst</t>
  </si>
  <si>
    <t>UNTUK TAHUN YANG BERAKHIR SAMPAI DENGAN 31 Desember 2019</t>
  </si>
  <si>
    <t>Pengadaan sudah sesuai dengan spesifikasi barang yang dibutuhkan</t>
  </si>
  <si>
    <t>Penggunaan telpon dan Fax terbatas karena lebih effisien dan cepat dengan menggunakan Aplikasi Instant Message</t>
  </si>
  <si>
    <t>Realisasi belanja gaji pegawai di tahun 2019 tercapai 89,79 % dikarenakan penganggaran gaji pegawai tahun 2019 mendasarkan pada perhitungan gaji tahun sebelumnya, yang masih mengakomodir anggaran gaji 1 orang pegawai yang pensiun dan 3 orang yang mutasi promosi jabatan ke OPD lain.</t>
  </si>
  <si>
    <t>Umur ekonomis Kendaraan Dinas untuk Kepala Bagian masih tergolong baru (0 - 1 th), sehingga biaya perawatan masih di tanggung oleh pihak penyedia (gratis)</t>
  </si>
  <si>
    <t>Tatakala pembahasan perencaaan terlalu cepat sehingga tidak memungkinkan dilakukan rapat secara formal sehingga banyak koordinasi dilakukan secara lisan ataupun melalui media sosial seperti whatsapp</t>
  </si>
  <si>
    <t xml:space="preserve">Hanya untuk biaya transfer khusus transaksi ke Luar Negeri yaitu Iuran LHC (League of Historical Cities), yang di hitung berdasarkan Kurs Mata Uang negara yang tujuan. </t>
  </si>
  <si>
    <t>Iuran APEKSI KOMWIL III                                                     = Rp. 15,000,000,-</t>
  </si>
  <si>
    <t xml:space="preserve">Iuran Keanggotaan APEKSI NASIONAL                            = Rp. 35,000,000,- </t>
  </si>
  <si>
    <t>Iuran UCLG ASPAC                                                               = Rp. 43.934.800,-</t>
  </si>
  <si>
    <t>Iuran LHC (League of Historical Cities)                              = Rp. 1.407.000,-</t>
  </si>
  <si>
    <t>Iuran ICLEI                                                                              = Rp. 8.400.000,-</t>
  </si>
  <si>
    <t>Realisasi hanya berdasarkan pada Pencatatan Perjanjian Kerjasama di notaris, sedangkan jasa notaris dalam hubungannya dengan pembuatan Perjanjian Kerjasama tidak diperlukan.</t>
  </si>
  <si>
    <t>Anggaran untuk Honor Tenaga Teknis pada mulanya didasarkan pada kenikan UMP, tetapi dalam pelaksanaannya besaran Honorarium mengacu pada SHBJ</t>
  </si>
  <si>
    <t>Mengetahui,</t>
  </si>
  <si>
    <t>Yogyakarta,  31 Desember 2019</t>
  </si>
  <si>
    <r>
      <t xml:space="preserve">Ka. Bagian </t>
    </r>
    <r>
      <rPr>
        <u val="singleAccounting"/>
        <sz val="11"/>
        <color theme="1"/>
        <rFont val="Century Gothic"/>
        <family val="2"/>
      </rPr>
      <t>Perekonomian</t>
    </r>
    <r>
      <rPr>
        <sz val="11"/>
        <color theme="1"/>
        <rFont val="Century Gothic"/>
        <family val="2"/>
      </rPr>
      <t xml:space="preserve">, Pengembangan </t>
    </r>
    <r>
      <rPr>
        <u val="singleAccounting"/>
        <sz val="11"/>
        <color theme="1"/>
        <rFont val="Century Gothic"/>
        <family val="2"/>
      </rPr>
      <t>PAD dan Kerjasama</t>
    </r>
  </si>
  <si>
    <t>Per 31 Desember 2019</t>
  </si>
  <si>
    <t>So 31 Des 2019</t>
  </si>
  <si>
    <t>YANG MASIH BERLAKU S.D 31 DESEMBER 2019</t>
  </si>
  <si>
    <t>Belanja Pemeliharaan Bangunan Pemerintah</t>
  </si>
  <si>
    <t>Belanja Modal Perbaikan/Renovasi Konstruksi/Bangunan</t>
  </si>
  <si>
    <t>Jumlah yang di bayar sesui dengan besaran pajak kendaraan bermotor, DPA di sesuaikan dengan kenaikan tarif dan denda</t>
  </si>
  <si>
    <t>Referensi Buku Peraturan lebih Update dan lebih lengkap dari Internet.</t>
  </si>
  <si>
    <t>Sudah sesuai dengan kebutuhan dan hasil negosiasi dengan pihak penyedia</t>
  </si>
  <si>
    <t>Keterbatasan waktu dan Personil untuk mengikuti kursus bahasa asing yang telah di rencanakan</t>
  </si>
  <si>
    <t>Lampiran : 22</t>
  </si>
  <si>
    <t>KERTAS KERJA AMORTISASI ASET TAK BERWUJUD (SOFTWARE DAN KAJIAN)</t>
  </si>
  <si>
    <t>Nama SKPD : DINAS KEPENDUDUKAN DAN PENCATATAN SIPIL</t>
  </si>
  <si>
    <t>No</t>
  </si>
  <si>
    <t>Perolehan</t>
  </si>
  <si>
    <t>Klasifikasi Asset</t>
  </si>
  <si>
    <t>Nilai Software/ Kajian</t>
  </si>
  <si>
    <t>Perhitungan Dengan Kebijakan Baru</t>
  </si>
  <si>
    <t>Nilai Bersih ATB</t>
  </si>
  <si>
    <t>Tgl</t>
  </si>
  <si>
    <t>Tahun</t>
  </si>
  <si>
    <t>Masa Manfaat (bulan)</t>
  </si>
  <si>
    <t>Amortisasi per Bulan</t>
  </si>
  <si>
    <t>Masa Pemakaian</t>
  </si>
  <si>
    <t>Akumulasi Amortisasi s.d 2017</t>
  </si>
  <si>
    <t>Amortisasi 2018</t>
  </si>
  <si>
    <t>Akumulasi Amortisasi s.d 2018</t>
  </si>
  <si>
    <t>9 = 7/8</t>
  </si>
  <si>
    <t>13 = 11+12</t>
  </si>
  <si>
    <t>14 = 7-13</t>
  </si>
  <si>
    <t>Software Alat Baca Sidik Jari</t>
  </si>
  <si>
    <t>November</t>
  </si>
  <si>
    <t>Software</t>
  </si>
  <si>
    <t>Jasa Konsultasi Penyusunan Buku Analisis Kependudukan</t>
  </si>
  <si>
    <t>Desember</t>
  </si>
  <si>
    <t xml:space="preserve"> Desember </t>
  </si>
  <si>
    <t>Kajian</t>
  </si>
  <si>
    <t>Aplikasi Manajemen LED &amp; antrian</t>
  </si>
  <si>
    <t xml:space="preserve"> Januari</t>
  </si>
  <si>
    <t>TOTAL</t>
  </si>
  <si>
    <t>Yogyakarta, 31 Desember 2018</t>
  </si>
  <si>
    <t>Kepala SKPD</t>
  </si>
  <si>
    <t>H. SISRUWADI ,SH., M.Kn.</t>
  </si>
  <si>
    <t>NIP. 19620204 198903 1 020</t>
  </si>
  <si>
    <t>Lampiran : 19</t>
  </si>
  <si>
    <t>KERTAS KERJA BEBAN PERSEDIAAN</t>
  </si>
  <si>
    <t>SKPD     : DINAS KEPENDUDUKAN DAN PENCATATAN SIPIL</t>
  </si>
  <si>
    <t>Jenis Persediaan</t>
  </si>
  <si>
    <t>Koreksi Saldo Awal</t>
  </si>
  <si>
    <t>Dampak Kumulatif</t>
  </si>
  <si>
    <t>LRA</t>
  </si>
  <si>
    <t>Persediaan Akhir</t>
  </si>
  <si>
    <t>Beban Persediaan</t>
  </si>
  <si>
    <t>Beban LO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</si>
  <si>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</si>
  <si>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</si>
  <si>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</si>
  <si>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</si>
  <si>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</si>
  <si>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</si>
  <si>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</si>
  <si>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</si>
  <si>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</si>
  <si>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</si>
  <si>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8 = 3+5+6-7</t>
  </si>
  <si>
    <t>ATK</t>
  </si>
  <si>
    <t>Pakaian Dinas</t>
  </si>
  <si>
    <t>Sarana Mobilitas</t>
  </si>
  <si>
    <t>Bahan Kebersihan dan Alat Pembersih</t>
  </si>
  <si>
    <t>Barang Cetakan</t>
  </si>
  <si>
    <t>Karcis</t>
  </si>
  <si>
    <t>Alat Listrik/Elektronik</t>
  </si>
  <si>
    <t>Obat-obatan</t>
  </si>
  <si>
    <t>Bahan Material</t>
  </si>
  <si>
    <t>Bahan Makanan</t>
  </si>
  <si>
    <t>Tanaman Hias dan Buah</t>
  </si>
  <si>
    <t>Peralatan Kerja dan Bahan Percontohan</t>
  </si>
  <si>
    <t>Reagen dan Alat Laboratorium</t>
  </si>
  <si>
    <t>Rambu dan APILL</t>
  </si>
  <si>
    <t>Bahan Komputer</t>
  </si>
  <si>
    <t>BBM dan Pelumas</t>
  </si>
  <si>
    <t>Alat Kesehatan/Bahan Kimia/Medis</t>
  </si>
  <si>
    <t>Vaksin</t>
  </si>
  <si>
    <t>Perlengkapan Rumah Tangga/Kantor</t>
  </si>
  <si>
    <t>Barang Hibah</t>
  </si>
  <si>
    <t>Bibit Ikan</t>
  </si>
  <si>
    <t>Alat Non Kontrasepsi</t>
  </si>
  <si>
    <t>Bendera</t>
  </si>
  <si>
    <t>Peralatan Uji</t>
  </si>
  <si>
    <t>Linen</t>
  </si>
  <si>
    <t>Lain-lain</t>
  </si>
  <si>
    <t>Persediaan Bahan Pakai Habis</t>
  </si>
  <si>
    <t>Persediaan Bahan Material</t>
  </si>
  <si>
    <t>Lampiran : 8</t>
  </si>
  <si>
    <t>Daftar Rekapitulasi Aset Daerah dari Realisasi Belanja Modal</t>
  </si>
  <si>
    <t>PER 31 DESEMBER 2018</t>
  </si>
  <si>
    <t xml:space="preserve">Uraian </t>
  </si>
  <si>
    <t>Realisasi Belanja Modal</t>
  </si>
  <si>
    <t>SPESIFIKASI BARANG</t>
  </si>
  <si>
    <t>Jumlah Anggaran</t>
  </si>
  <si>
    <t>Jumlah Realisasi</t>
  </si>
  <si>
    <t>No./Tgl/Spk Nomor</t>
  </si>
  <si>
    <t>Nama/Jenis Barang</t>
  </si>
  <si>
    <t>Merek/Type</t>
  </si>
  <si>
    <t xml:space="preserve">No.Sertifikat </t>
  </si>
  <si>
    <t>Volume</t>
  </si>
  <si>
    <t>Harga per Unit</t>
  </si>
  <si>
    <t>Berita Acara/kwitansi Final</t>
  </si>
  <si>
    <t xml:space="preserve">No.Pabrik </t>
  </si>
  <si>
    <t>Nomor</t>
  </si>
  <si>
    <t>No.Chasis/Mesin</t>
  </si>
  <si>
    <t>Printer Cetak KTP-EL</t>
  </si>
  <si>
    <t>03/SPK/BM- PRINTER/2018</t>
  </si>
  <si>
    <t>Printer Cetak KTP-EL Datacard SR200</t>
  </si>
  <si>
    <t>03/BA.Peny.B/BM-PRINTER/2018</t>
  </si>
  <si>
    <t>Lampiran : 9</t>
  </si>
  <si>
    <t>LAPORAN PENAMBAHAN ASET DI LUAR BELANJA MODAL</t>
  </si>
  <si>
    <t xml:space="preserve">    Per 31 Desember 2018</t>
  </si>
  <si>
    <t>Berita Acara/ Kwitansi Final</t>
  </si>
  <si>
    <t>Keterangan</t>
  </si>
  <si>
    <t>Anggaran</t>
  </si>
  <si>
    <t>No / Tgl SPK/</t>
  </si>
  <si>
    <t>No.Sertifikat</t>
  </si>
  <si>
    <t>Asal dan</t>
  </si>
  <si>
    <t>Kontrak</t>
  </si>
  <si>
    <t>Merek / Type</t>
  </si>
  <si>
    <t>No.Pabrik</t>
  </si>
  <si>
    <t>Cara</t>
  </si>
  <si>
    <t>No.Chasisi/Mesin</t>
  </si>
  <si>
    <t>Perolehan Barang</t>
  </si>
  <si>
    <t>Kendaraan roda 4 (Station Wagon)</t>
  </si>
  <si>
    <t xml:space="preserve">New Avansa 1,3 E M/T, MHKM1BA2JDK039653 </t>
  </si>
  <si>
    <t>droping</t>
  </si>
  <si>
    <t>03/BAST/ BMD/ XII/ 2018</t>
  </si>
  <si>
    <t>04/12/ 2018</t>
  </si>
  <si>
    <t>Kendaraan roda 2</t>
  </si>
  <si>
    <t>Sepeda motor</t>
  </si>
  <si>
    <t>Suzuki / Smash FV110LE1</t>
  </si>
  <si>
    <t>36/BAST/ BM/XII/ 2018</t>
  </si>
  <si>
    <t>20/12/ 2018</t>
  </si>
  <si>
    <t>Air Conditioner (AC)</t>
  </si>
  <si>
    <t>AC Split</t>
  </si>
  <si>
    <t>Panasonic/ CS-PN12TKJ</t>
  </si>
  <si>
    <t>Catatan : Termasuk Hibah dan bantuan-bantuan lainnya.</t>
  </si>
  <si>
    <t>Yogyakarta, 31 Desember 2019</t>
  </si>
  <si>
    <t>RADEN RORO ANDARINI, SE, M.Si.</t>
  </si>
  <si>
    <t>NIP. 197203171997032004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</si>
</sst>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_(* #,##0_);_(* \(#,##0\);_(* \-_);_(@_)"/>
    <numFmt numFmtId="167" formatCode="_(* #,##0.00_);_(* \(#,##0.00\);_(* \-??_);_(@_)"/>
    <numFmt numFmtId="168" formatCode="_(* #,##0_);_(* \(#,##0\);_(* \-??_);_(@_)"/>
    <numFmt numFmtId="169" formatCode="_(* #,##0.00_);_(* \(#,##0.00\);_(* &quot;-&quot;_);_(@_)"/>
    <numFmt numFmtId="170" formatCode="_(* #.##0_);_(* \(#.##0\);_(* &quot;-&quot;_);_(@_)"/>
    <numFmt numFmtId="171" formatCode="_(* #.##0.00_);_(* \(#.##0.00\);_(* &quot;-&quot;??_);_(@_)"/>
    <numFmt numFmtId="172" formatCode="0.0%"/>
    <numFmt numFmtId="173" formatCode="[$-F800]dddd\,\ mmmm\ dd\,\ yyyy"/>
    <numFmt numFmtId="174" formatCode="_(* #,##0_);_(* \(#,##0\);_(* &quot;-&quot;??_);_(@_)"/>
  </numFmts>
  <fonts count="9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color rgb="FF0000FF"/>
      <name val="Century Gothic"/>
      <family val="2"/>
    </font>
    <font>
      <i/>
      <sz val="10"/>
      <name val="Century Gothic"/>
      <family val="2"/>
    </font>
    <font>
      <b/>
      <sz val="10"/>
      <name val="Century Gothic"/>
      <family val="2"/>
    </font>
    <font>
      <b/>
      <sz val="14"/>
      <color rgb="FF0070C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1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rgb="FF0070C0"/>
      <name val="Century Gothic"/>
      <family val="2"/>
    </font>
    <font>
      <sz val="10"/>
      <color theme="0"/>
      <name val="Century Gothic"/>
      <family val="2"/>
    </font>
    <font>
      <b/>
      <sz val="18"/>
      <color theme="0"/>
      <name val="Century Gothic"/>
      <family val="2"/>
    </font>
    <font>
      <b/>
      <sz val="20"/>
      <color theme="0"/>
      <name val="Century Gothic"/>
      <family val="2"/>
    </font>
    <font>
      <sz val="11"/>
      <color theme="0" tint="-0.34998626667073579"/>
      <name val="Century Gothic"/>
      <family val="2"/>
    </font>
    <font>
      <b/>
      <sz val="20"/>
      <color theme="0" tint="-0.34998626667073579"/>
      <name val="Century Gothic"/>
      <family val="2"/>
    </font>
    <font>
      <sz val="10"/>
      <color theme="0" tint="-0.34998626667073579"/>
      <name val="Century Gothic"/>
      <family val="2"/>
    </font>
    <font>
      <i/>
      <sz val="11"/>
      <color rgb="FF0070C0"/>
      <name val="Century Gothic"/>
      <family val="2"/>
    </font>
    <font>
      <i/>
      <sz val="11"/>
      <name val="Century Gothic"/>
      <family val="2"/>
    </font>
    <font>
      <b/>
      <sz val="10"/>
      <color indexed="8"/>
      <name val="Century Gothic"/>
      <family val="2"/>
    </font>
    <font>
      <b/>
      <sz val="11"/>
      <color rgb="FF0000FF"/>
      <name val="Century Gothic"/>
      <family val="2"/>
    </font>
    <font>
      <b/>
      <sz val="11"/>
      <color theme="1"/>
      <name val="Century Gothic"/>
      <family val="2"/>
    </font>
    <font>
      <sz val="10"/>
      <color rgb="FF0000FF"/>
      <name val="Century Gothic"/>
      <family val="2"/>
    </font>
    <font>
      <sz val="11"/>
      <color rgb="FF0000FF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sz val="11"/>
      <color rgb="FFFF0000"/>
      <name val="Century Gothic"/>
      <family val="2"/>
    </font>
    <font>
      <b/>
      <sz val="12"/>
      <color rgb="FF0000FF"/>
      <name val="Century Gothic"/>
      <family val="2"/>
    </font>
    <font>
      <b/>
      <sz val="11"/>
      <color indexed="10"/>
      <name val="Century Gothic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1"/>
      <color indexed="8"/>
      <name val="Arial"/>
      <family val="2"/>
      <charset val="1"/>
    </font>
    <font>
      <sz val="12"/>
      <name val="Helv"/>
    </font>
    <font>
      <sz val="12"/>
      <color theme="1"/>
      <name val="Arial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8"/>
      <name val="Century Gothic"/>
      <family val="2"/>
    </font>
    <font>
      <b/>
      <sz val="12"/>
      <name val="Century Gothic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entury Gothic"/>
      <family val="2"/>
    </font>
    <font>
      <u/>
      <sz val="11"/>
      <color theme="1"/>
      <name val="Calibri"/>
      <family val="2"/>
      <charset val="1"/>
      <scheme val="minor"/>
    </font>
    <font>
      <sz val="10"/>
      <name val="Arial"/>
    </font>
    <font>
      <sz val="10"/>
      <name val="Times New Roman"/>
      <family val="1"/>
    </font>
    <font>
      <b/>
      <i/>
      <sz val="9"/>
      <name val="Arial"/>
      <family val="2"/>
    </font>
    <font>
      <b/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2"/>
      <name val="Tahoma"/>
      <family val="2"/>
    </font>
    <font>
      <sz val="10"/>
      <name val="Tahoma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Tahoma"/>
      <family val="2"/>
    </font>
    <font>
      <u/>
      <sz val="12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9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auto="1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9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8" borderId="0" applyNumberFormat="0" applyBorder="0" applyAlignment="0" applyProtection="0"/>
    <xf numFmtId="0" fontId="35" fillId="12" borderId="0" applyNumberFormat="0" applyBorder="0" applyAlignment="0" applyProtection="0"/>
    <xf numFmtId="0" fontId="36" fillId="29" borderId="30" applyNumberFormat="0" applyAlignment="0" applyProtection="0"/>
    <xf numFmtId="0" fontId="37" fillId="30" borderId="31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0" fillId="0" borderId="0" applyFont="0" applyFill="0" applyBorder="0" applyAlignment="0" applyProtection="0">
      <alignment vertical="top"/>
    </xf>
    <xf numFmtId="0" fontId="2" fillId="0" borderId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0" borderId="32" applyNumberFormat="0" applyFill="0" applyAlignment="0" applyProtection="0"/>
    <xf numFmtId="0" fontId="44" fillId="0" borderId="33" applyNumberFormat="0" applyFill="0" applyAlignment="0" applyProtection="0"/>
    <xf numFmtId="0" fontId="45" fillId="0" borderId="34" applyNumberFormat="0" applyFill="0" applyAlignment="0" applyProtection="0"/>
    <xf numFmtId="0" fontId="45" fillId="0" borderId="0" applyNumberFormat="0" applyFill="0" applyBorder="0" applyAlignment="0" applyProtection="0"/>
    <xf numFmtId="0" fontId="46" fillId="16" borderId="30" applyNumberFormat="0" applyAlignment="0" applyProtection="0"/>
    <xf numFmtId="0" fontId="47" fillId="0" borderId="35" applyNumberFormat="0" applyFill="0" applyAlignment="0" applyProtection="0"/>
    <xf numFmtId="0" fontId="48" fillId="31" borderId="0" applyNumberFormat="0" applyBorder="0" applyAlignment="0" applyProtection="0"/>
    <xf numFmtId="0" fontId="49" fillId="0" borderId="0"/>
    <xf numFmtId="0" fontId="49" fillId="0" borderId="0"/>
    <xf numFmtId="0" fontId="38" fillId="0" borderId="0"/>
    <xf numFmtId="0" fontId="1" fillId="0" borderId="0"/>
    <xf numFmtId="0" fontId="50" fillId="0" borderId="0"/>
    <xf numFmtId="0" fontId="2" fillId="0" borderId="0"/>
    <xf numFmtId="0" fontId="40" fillId="0" borderId="0">
      <alignment vertical="top"/>
    </xf>
    <xf numFmtId="0" fontId="1" fillId="0" borderId="0"/>
    <xf numFmtId="0" fontId="2" fillId="0" borderId="0"/>
    <xf numFmtId="0" fontId="51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2" fillId="32" borderId="36" applyNumberFormat="0" applyFont="0" applyAlignment="0" applyProtection="0"/>
    <xf numFmtId="0" fontId="52" fillId="29" borderId="37" applyNumberFormat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8" applyNumberFormat="0" applyFill="0" applyAlignment="0" applyProtection="0"/>
    <xf numFmtId="0" fontId="55" fillId="0" borderId="0" applyNumberFormat="0" applyFill="0" applyBorder="0" applyAlignment="0" applyProtection="0"/>
    <xf numFmtId="171" fontId="2" fillId="0" borderId="0" applyFill="0" applyBorder="0" applyAlignment="0" applyProtection="0"/>
    <xf numFmtId="0" fontId="39" fillId="0" borderId="0"/>
    <xf numFmtId="166" fontId="2" fillId="0" borderId="0" applyFill="0" applyBorder="0" applyAlignment="0" applyProtection="0"/>
    <xf numFmtId="0" fontId="6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3" fillId="0" borderId="0"/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" fillId="0" borderId="0"/>
  </cellStyleXfs>
  <cellXfs count="701">
    <xf numFmtId="0" fontId="0" fillId="0" borderId="0" xfId="0"/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6" fillId="0" borderId="0" xfId="3" applyFont="1" applyFill="1" applyBorder="1" applyAlignment="1" applyProtection="1">
      <alignment horizontal="center" vertical="center"/>
      <protection locked="0"/>
    </xf>
    <xf numFmtId="49" fontId="6" fillId="0" borderId="0" xfId="3" applyNumberFormat="1" applyFont="1" applyFill="1" applyBorder="1" applyAlignment="1" applyProtection="1">
      <alignment horizontal="center" vertical="center"/>
      <protection locked="0"/>
    </xf>
    <xf numFmtId="49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/>
      <protection locked="0"/>
    </xf>
    <xf numFmtId="168" fontId="10" fillId="0" borderId="0" xfId="5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Alignment="1" applyProtection="1">
      <alignment vertical="center"/>
    </xf>
    <xf numFmtId="49" fontId="3" fillId="0" borderId="0" xfId="3" applyNumberFormat="1" applyFont="1" applyFill="1" applyAlignment="1" applyProtection="1">
      <alignment vertical="center"/>
    </xf>
    <xf numFmtId="49" fontId="3" fillId="0" borderId="0" xfId="3" applyNumberFormat="1" applyFont="1" applyFill="1" applyAlignment="1" applyProtection="1">
      <alignment horizontal="left" vertical="center"/>
    </xf>
    <xf numFmtId="49" fontId="6" fillId="0" borderId="0" xfId="3" applyNumberFormat="1" applyFont="1" applyFill="1" applyBorder="1" applyAlignment="1" applyProtection="1">
      <alignment vertical="center"/>
    </xf>
    <xf numFmtId="49" fontId="6" fillId="0" borderId="0" xfId="3" applyNumberFormat="1" applyFont="1" applyFill="1" applyAlignment="1" applyProtection="1">
      <alignment horizontal="center" vertical="center"/>
    </xf>
    <xf numFmtId="49" fontId="6" fillId="0" borderId="0" xfId="3" applyNumberFormat="1" applyFont="1" applyFill="1" applyAlignment="1">
      <alignment horizontal="center" vertical="center"/>
    </xf>
    <xf numFmtId="0" fontId="11" fillId="0" borderId="0" xfId="3" applyFont="1" applyFill="1" applyBorder="1" applyAlignment="1" applyProtection="1">
      <alignment vertical="center"/>
    </xf>
    <xf numFmtId="168" fontId="13" fillId="0" borderId="0" xfId="5" applyNumberFormat="1" applyFont="1" applyFill="1" applyAlignment="1" applyProtection="1">
      <alignment horizontal="center" vertical="center"/>
      <protection locked="0"/>
    </xf>
    <xf numFmtId="0" fontId="12" fillId="0" borderId="0" xfId="3" applyFont="1" applyFill="1" applyAlignment="1" applyProtection="1">
      <alignment horizontal="center" vertical="center"/>
      <protection locked="0"/>
    </xf>
    <xf numFmtId="166" fontId="3" fillId="0" borderId="0" xfId="4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49" fontId="16" fillId="0" borderId="0" xfId="3" applyNumberFormat="1" applyFont="1" applyFill="1" applyBorder="1" applyAlignment="1">
      <alignment vertical="center"/>
    </xf>
    <xf numFmtId="0" fontId="17" fillId="0" borderId="0" xfId="3" applyFont="1" applyFill="1" applyAlignment="1">
      <alignment vertical="center"/>
    </xf>
    <xf numFmtId="49" fontId="17" fillId="0" borderId="0" xfId="3" applyNumberFormat="1" applyFont="1" applyFill="1" applyAlignment="1">
      <alignment vertical="center"/>
    </xf>
    <xf numFmtId="0" fontId="18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vertical="center" wrapText="1"/>
    </xf>
    <xf numFmtId="0" fontId="18" fillId="0" borderId="0" xfId="3" applyFont="1" applyFill="1" applyAlignment="1">
      <alignment vertical="center"/>
    </xf>
    <xf numFmtId="168" fontId="18" fillId="0" borderId="0" xfId="5" applyNumberFormat="1" applyFont="1" applyFill="1" applyAlignment="1">
      <alignment vertical="center"/>
    </xf>
    <xf numFmtId="166" fontId="20" fillId="0" borderId="0" xfId="4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11" fillId="0" borderId="3" xfId="3" applyFont="1" applyFill="1" applyBorder="1" applyAlignment="1" applyProtection="1">
      <alignment horizontal="left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166" fontId="6" fillId="0" borderId="0" xfId="4" applyFont="1" applyFill="1" applyBorder="1" applyAlignment="1" applyProtection="1">
      <alignment vertical="center"/>
      <protection locked="0"/>
    </xf>
    <xf numFmtId="0" fontId="11" fillId="0" borderId="5" xfId="3" applyFont="1" applyFill="1" applyBorder="1" applyAlignment="1" applyProtection="1">
      <alignment horizontal="left" vertical="center"/>
      <protection locked="0"/>
    </xf>
    <xf numFmtId="0" fontId="12" fillId="0" borderId="5" xfId="3" applyFont="1" applyFill="1" applyBorder="1" applyAlignment="1" applyProtection="1">
      <alignment horizontal="center" vertical="center" wrapText="1"/>
      <protection locked="0"/>
    </xf>
    <xf numFmtId="168" fontId="12" fillId="0" borderId="5" xfId="5" applyNumberFormat="1" applyFont="1" applyFill="1" applyBorder="1" applyAlignment="1" applyProtection="1">
      <alignment horizontal="center" vertical="center"/>
      <protection locked="0"/>
    </xf>
    <xf numFmtId="0" fontId="11" fillId="0" borderId="9" xfId="3" applyFont="1" applyFill="1" applyBorder="1" applyAlignment="1" applyProtection="1">
      <alignment horizontal="left" vertical="center"/>
      <protection locked="0"/>
    </xf>
    <xf numFmtId="0" fontId="12" fillId="0" borderId="9" xfId="3" applyFont="1" applyFill="1" applyBorder="1" applyAlignment="1" applyProtection="1">
      <alignment horizontal="center" vertical="center" wrapText="1"/>
      <protection locked="0"/>
    </xf>
    <xf numFmtId="168" fontId="12" fillId="0" borderId="9" xfId="5" applyNumberFormat="1" applyFont="1" applyFill="1" applyBorder="1" applyAlignment="1" applyProtection="1">
      <alignment horizontal="center" vertical="center"/>
      <protection locked="0"/>
    </xf>
    <xf numFmtId="0" fontId="21" fillId="0" borderId="13" xfId="3" applyFont="1" applyFill="1" applyBorder="1" applyAlignment="1" applyProtection="1">
      <alignment horizontal="left" vertical="center"/>
      <protection locked="0"/>
    </xf>
    <xf numFmtId="0" fontId="22" fillId="0" borderId="13" xfId="3" applyFont="1" applyFill="1" applyBorder="1" applyAlignment="1" applyProtection="1">
      <alignment horizontal="center" vertical="center" wrapText="1"/>
      <protection locked="0"/>
    </xf>
    <xf numFmtId="0" fontId="22" fillId="0" borderId="13" xfId="3" applyFont="1" applyFill="1" applyBorder="1" applyAlignment="1" applyProtection="1">
      <alignment horizontal="center" vertical="center"/>
      <protection locked="0"/>
    </xf>
    <xf numFmtId="49" fontId="13" fillId="0" borderId="13" xfId="5" applyNumberFormat="1" applyFont="1" applyFill="1" applyBorder="1" applyAlignment="1" applyProtection="1">
      <alignment horizontal="center" vertical="center"/>
      <protection locked="0"/>
    </xf>
    <xf numFmtId="168" fontId="13" fillId="0" borderId="13" xfId="5" applyNumberFormat="1" applyFont="1" applyFill="1" applyBorder="1" applyAlignment="1" applyProtection="1">
      <alignment horizontal="center" vertical="center"/>
      <protection locked="0"/>
    </xf>
    <xf numFmtId="0" fontId="22" fillId="0" borderId="14" xfId="3" applyFont="1" applyFill="1" applyBorder="1" applyAlignment="1" applyProtection="1">
      <alignment horizontal="center" vertical="center"/>
      <protection locked="0"/>
    </xf>
    <xf numFmtId="166" fontId="3" fillId="0" borderId="0" xfId="4" applyFont="1" applyFill="1" applyBorder="1" applyAlignment="1" applyProtection="1">
      <alignment vertical="center"/>
      <protection locked="0"/>
    </xf>
    <xf numFmtId="0" fontId="23" fillId="2" borderId="15" xfId="3" applyFont="1" applyFill="1" applyBorder="1" applyAlignment="1" applyProtection="1">
      <alignment horizontal="center" vertical="center"/>
    </xf>
    <xf numFmtId="49" fontId="23" fillId="2" borderId="16" xfId="3" applyNumberFormat="1" applyFont="1" applyFill="1" applyBorder="1" applyAlignment="1" applyProtection="1">
      <alignment horizontal="center" vertical="center"/>
    </xf>
    <xf numFmtId="0" fontId="23" fillId="2" borderId="16" xfId="3" applyFont="1" applyFill="1" applyBorder="1" applyAlignment="1" applyProtection="1">
      <alignment horizontal="center" vertical="center"/>
    </xf>
    <xf numFmtId="0" fontId="11" fillId="2" borderId="17" xfId="3" applyFont="1" applyFill="1" applyBorder="1" applyAlignment="1" applyProtection="1">
      <alignment horizontal="left" vertical="center"/>
      <protection locked="0"/>
    </xf>
    <xf numFmtId="0" fontId="12" fillId="2" borderId="18" xfId="3" applyFont="1" applyFill="1" applyBorder="1" applyAlignment="1" applyProtection="1">
      <alignment vertical="center" wrapText="1"/>
    </xf>
    <xf numFmtId="164" fontId="12" fillId="2" borderId="18" xfId="1" applyFont="1" applyFill="1" applyBorder="1" applyAlignment="1" applyProtection="1">
      <alignment vertical="center" wrapText="1"/>
    </xf>
    <xf numFmtId="169" fontId="12" fillId="2" borderId="18" xfId="1" applyNumberFormat="1" applyFont="1" applyFill="1" applyBorder="1" applyAlignment="1" applyProtection="1">
      <alignment vertical="center"/>
    </xf>
    <xf numFmtId="9" fontId="6" fillId="0" borderId="0" xfId="2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25" fillId="0" borderId="0" xfId="3" applyFont="1" applyFill="1" applyAlignment="1" applyProtection="1">
      <alignment vertical="center"/>
    </xf>
    <xf numFmtId="0" fontId="3" fillId="0" borderId="19" xfId="3" applyFont="1" applyFill="1" applyBorder="1" applyAlignment="1" applyProtection="1">
      <alignment horizontal="center" vertical="center"/>
      <protection locked="0"/>
    </xf>
    <xf numFmtId="49" fontId="3" fillId="0" borderId="20" xfId="3" applyNumberFormat="1" applyFont="1" applyFill="1" applyBorder="1" applyAlignment="1" applyProtection="1">
      <alignment horizontal="center" vertical="center"/>
      <protection locked="0"/>
    </xf>
    <xf numFmtId="0" fontId="3" fillId="0" borderId="20" xfId="3" applyFont="1" applyFill="1" applyBorder="1" applyAlignment="1" applyProtection="1">
      <alignment horizontal="center" vertical="center"/>
      <protection locked="0"/>
    </xf>
    <xf numFmtId="0" fontId="14" fillId="0" borderId="21" xfId="3" applyFont="1" applyFill="1" applyBorder="1" applyAlignment="1" applyProtection="1">
      <alignment horizontal="left" vertical="center"/>
      <protection locked="0"/>
    </xf>
    <xf numFmtId="0" fontId="13" fillId="0" borderId="22" xfId="3" applyFont="1" applyFill="1" applyBorder="1" applyAlignment="1" applyProtection="1">
      <alignment vertical="center" wrapText="1"/>
      <protection locked="0"/>
    </xf>
    <xf numFmtId="164" fontId="13" fillId="0" borderId="22" xfId="1" applyFont="1" applyFill="1" applyBorder="1" applyAlignment="1" applyProtection="1">
      <alignment vertical="center"/>
      <protection locked="0"/>
    </xf>
    <xf numFmtId="169" fontId="13" fillId="0" borderId="22" xfId="1" applyNumberFormat="1" applyFont="1" applyFill="1" applyBorder="1" applyAlignment="1" applyProtection="1">
      <alignment vertical="center"/>
      <protection locked="0"/>
    </xf>
    <xf numFmtId="0" fontId="24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23" fillId="3" borderId="19" xfId="3" applyFont="1" applyFill="1" applyBorder="1" applyAlignment="1" applyProtection="1">
      <alignment horizontal="center" vertical="center"/>
    </xf>
    <xf numFmtId="49" fontId="23" fillId="3" borderId="20" xfId="3" applyNumberFormat="1" applyFont="1" applyFill="1" applyBorder="1" applyAlignment="1" applyProtection="1">
      <alignment horizontal="center" vertical="center"/>
    </xf>
    <xf numFmtId="0" fontId="23" fillId="3" borderId="20" xfId="3" applyFont="1" applyFill="1" applyBorder="1" applyAlignment="1" applyProtection="1">
      <alignment horizontal="center" vertical="center"/>
    </xf>
    <xf numFmtId="0" fontId="23" fillId="3" borderId="20" xfId="3" quotePrefix="1" applyFont="1" applyFill="1" applyBorder="1" applyAlignment="1" applyProtection="1">
      <alignment horizontal="center" vertical="center"/>
    </xf>
    <xf numFmtId="49" fontId="6" fillId="3" borderId="20" xfId="3" applyNumberFormat="1" applyFont="1" applyFill="1" applyBorder="1" applyAlignment="1" applyProtection="1">
      <alignment horizontal="center" vertical="center"/>
    </xf>
    <xf numFmtId="0" fontId="11" fillId="3" borderId="17" xfId="3" applyFont="1" applyFill="1" applyBorder="1" applyAlignment="1" applyProtection="1">
      <alignment horizontal="left" vertical="center"/>
      <protection locked="0"/>
    </xf>
    <xf numFmtId="0" fontId="12" fillId="3" borderId="22" xfId="3" applyFont="1" applyFill="1" applyBorder="1" applyAlignment="1" applyProtection="1">
      <alignment vertical="center" wrapText="1"/>
    </xf>
    <xf numFmtId="164" fontId="12" fillId="3" borderId="22" xfId="1" applyFont="1" applyFill="1" applyBorder="1" applyAlignment="1" applyProtection="1">
      <alignment vertical="center"/>
    </xf>
    <xf numFmtId="169" fontId="12" fillId="3" borderId="22" xfId="1" applyNumberFormat="1" applyFont="1" applyFill="1" applyBorder="1" applyAlignment="1" applyProtection="1">
      <alignment vertical="center"/>
    </xf>
    <xf numFmtId="9" fontId="6" fillId="0" borderId="0" xfId="2" applyFont="1" applyFill="1" applyBorder="1" applyAlignment="1" applyProtection="1">
      <alignment vertical="center"/>
    </xf>
    <xf numFmtId="0" fontId="26" fillId="0" borderId="19" xfId="3" applyFont="1" applyFill="1" applyBorder="1" applyAlignment="1" applyProtection="1">
      <alignment horizontal="center" vertical="center"/>
      <protection locked="0"/>
    </xf>
    <xf numFmtId="49" fontId="26" fillId="0" borderId="20" xfId="3" applyNumberFormat="1" applyFont="1" applyFill="1" applyBorder="1" applyAlignment="1" applyProtection="1">
      <alignment horizontal="center" vertical="center"/>
      <protection locked="0"/>
    </xf>
    <xf numFmtId="0" fontId="26" fillId="0" borderId="20" xfId="3" applyFont="1" applyFill="1" applyBorder="1" applyAlignment="1" applyProtection="1">
      <alignment horizontal="center" vertical="center"/>
      <protection locked="0"/>
    </xf>
    <xf numFmtId="0" fontId="27" fillId="0" borderId="21" xfId="3" applyFont="1" applyFill="1" applyBorder="1" applyAlignment="1" applyProtection="1">
      <alignment horizontal="left" vertical="center"/>
      <protection locked="0"/>
    </xf>
    <xf numFmtId="0" fontId="27" fillId="0" borderId="22" xfId="3" applyFont="1" applyFill="1" applyBorder="1" applyAlignment="1" applyProtection="1">
      <alignment vertical="center" wrapText="1"/>
      <protection locked="0"/>
    </xf>
    <xf numFmtId="164" fontId="27" fillId="0" borderId="22" xfId="1" applyFont="1" applyFill="1" applyBorder="1" applyAlignment="1" applyProtection="1">
      <alignment vertical="center"/>
      <protection locked="0"/>
    </xf>
    <xf numFmtId="169" fontId="27" fillId="0" borderId="22" xfId="1" applyNumberFormat="1" applyFont="1" applyFill="1" applyBorder="1" applyAlignment="1" applyProtection="1">
      <alignment vertical="center"/>
      <protection locked="0"/>
    </xf>
    <xf numFmtId="0" fontId="23" fillId="4" borderId="19" xfId="3" applyFont="1" applyFill="1" applyBorder="1" applyAlignment="1" applyProtection="1">
      <alignment horizontal="center" vertical="center"/>
    </xf>
    <xf numFmtId="49" fontId="23" fillId="4" borderId="20" xfId="3" quotePrefix="1" applyNumberFormat="1" applyFont="1" applyFill="1" applyBorder="1" applyAlignment="1" applyProtection="1">
      <alignment horizontal="center" vertical="center"/>
    </xf>
    <xf numFmtId="0" fontId="23" fillId="4" borderId="20" xfId="3" applyFont="1" applyFill="1" applyBorder="1" applyAlignment="1" applyProtection="1">
      <alignment horizontal="center" vertical="center"/>
    </xf>
    <xf numFmtId="0" fontId="23" fillId="4" borderId="20" xfId="3" quotePrefix="1" applyFont="1" applyFill="1" applyBorder="1" applyAlignment="1" applyProtection="1">
      <alignment horizontal="center" vertical="center"/>
    </xf>
    <xf numFmtId="49" fontId="23" fillId="4" borderId="20" xfId="3" applyNumberFormat="1" applyFont="1" applyFill="1" applyBorder="1" applyAlignment="1" applyProtection="1">
      <alignment horizontal="center" vertical="center"/>
    </xf>
    <xf numFmtId="0" fontId="11" fillId="4" borderId="23" xfId="3" applyFont="1" applyFill="1" applyBorder="1" applyAlignment="1" applyProtection="1">
      <alignment horizontal="left" vertical="center"/>
      <protection locked="0"/>
    </xf>
    <xf numFmtId="0" fontId="12" fillId="4" borderId="22" xfId="3" applyFont="1" applyFill="1" applyBorder="1" applyAlignment="1" applyProtection="1">
      <alignment vertical="center" wrapText="1"/>
    </xf>
    <xf numFmtId="169" fontId="12" fillId="4" borderId="22" xfId="1" applyNumberFormat="1" applyFont="1" applyFill="1" applyBorder="1" applyAlignment="1" applyProtection="1">
      <alignment vertical="center"/>
    </xf>
    <xf numFmtId="0" fontId="28" fillId="0" borderId="19" xfId="3" applyFont="1" applyBorder="1" applyAlignment="1" applyProtection="1">
      <alignment horizontal="center" vertical="center"/>
      <protection locked="0"/>
    </xf>
    <xf numFmtId="49" fontId="28" fillId="0" borderId="20" xfId="3" quotePrefix="1" applyNumberFormat="1" applyFont="1" applyBorder="1" applyAlignment="1" applyProtection="1">
      <alignment horizontal="center" vertical="center"/>
      <protection locked="0"/>
    </xf>
    <xf numFmtId="0" fontId="28" fillId="0" borderId="20" xfId="3" applyFont="1" applyBorder="1" applyAlignment="1" applyProtection="1">
      <alignment horizontal="center" vertical="center"/>
      <protection locked="0"/>
    </xf>
    <xf numFmtId="0" fontId="28" fillId="0" borderId="20" xfId="3" quotePrefix="1" applyFont="1" applyBorder="1" applyAlignment="1" applyProtection="1">
      <alignment horizontal="center" vertical="center"/>
      <protection locked="0"/>
    </xf>
    <xf numFmtId="49" fontId="28" fillId="0" borderId="20" xfId="3" applyNumberFormat="1" applyFont="1" applyBorder="1" applyAlignment="1" applyProtection="1">
      <alignment horizontal="center" vertical="center"/>
      <protection locked="0"/>
    </xf>
    <xf numFmtId="0" fontId="14" fillId="0" borderId="6" xfId="3" applyFont="1" applyFill="1" applyBorder="1" applyAlignment="1" applyProtection="1">
      <alignment horizontal="left" vertical="center"/>
      <protection locked="0"/>
    </xf>
    <xf numFmtId="0" fontId="12" fillId="0" borderId="22" xfId="3" applyFont="1" applyFill="1" applyBorder="1" applyAlignment="1" applyProtection="1">
      <alignment vertical="center" wrapText="1"/>
      <protection locked="0"/>
    </xf>
    <xf numFmtId="0" fontId="14" fillId="0" borderId="14" xfId="3" applyFont="1" applyFill="1" applyBorder="1" applyAlignment="1" applyProtection="1">
      <alignment horizontal="left" vertical="center"/>
      <protection locked="0"/>
    </xf>
    <xf numFmtId="166" fontId="29" fillId="0" borderId="0" xfId="4" applyFont="1" applyFill="1" applyBorder="1" applyAlignment="1" applyProtection="1">
      <alignment vertical="center"/>
      <protection locked="0"/>
    </xf>
    <xf numFmtId="0" fontId="30" fillId="0" borderId="0" xfId="3" applyFont="1" applyFill="1" applyAlignment="1">
      <alignment vertical="center"/>
    </xf>
    <xf numFmtId="49" fontId="23" fillId="3" borderId="20" xfId="3" quotePrefix="1" applyNumberFormat="1" applyFont="1" applyFill="1" applyBorder="1" applyAlignment="1" applyProtection="1">
      <alignment horizontal="center" vertical="center"/>
    </xf>
    <xf numFmtId="0" fontId="11" fillId="0" borderId="23" xfId="3" applyFont="1" applyFill="1" applyBorder="1" applyAlignment="1" applyProtection="1">
      <alignment horizontal="left" vertical="center"/>
      <protection locked="0"/>
    </xf>
    <xf numFmtId="0" fontId="23" fillId="5" borderId="19" xfId="3" applyFont="1" applyFill="1" applyBorder="1" applyAlignment="1" applyProtection="1">
      <alignment horizontal="center" vertical="center"/>
    </xf>
    <xf numFmtId="49" fontId="23" fillId="5" borderId="20" xfId="3" quotePrefix="1" applyNumberFormat="1" applyFont="1" applyFill="1" applyBorder="1" applyAlignment="1" applyProtection="1">
      <alignment horizontal="center" vertical="center"/>
    </xf>
    <xf numFmtId="0" fontId="23" fillId="5" borderId="20" xfId="3" applyFont="1" applyFill="1" applyBorder="1" applyAlignment="1" applyProtection="1">
      <alignment horizontal="center" vertical="center"/>
    </xf>
    <xf numFmtId="0" fontId="23" fillId="5" borderId="20" xfId="3" quotePrefix="1" applyFont="1" applyFill="1" applyBorder="1" applyAlignment="1" applyProtection="1">
      <alignment horizontal="center" vertical="center"/>
    </xf>
    <xf numFmtId="49" fontId="23" fillId="5" borderId="20" xfId="3" applyNumberFormat="1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left" vertical="center"/>
      <protection locked="0"/>
    </xf>
    <xf numFmtId="0" fontId="12" fillId="5" borderId="22" xfId="3" applyFont="1" applyFill="1" applyBorder="1" applyAlignment="1" applyProtection="1">
      <alignment vertical="center" wrapText="1"/>
    </xf>
    <xf numFmtId="164" fontId="12" fillId="5" borderId="22" xfId="1" applyFont="1" applyFill="1" applyBorder="1" applyAlignment="1" applyProtection="1">
      <alignment vertical="center"/>
    </xf>
    <xf numFmtId="169" fontId="12" fillId="5" borderId="22" xfId="1" applyNumberFormat="1" applyFont="1" applyFill="1" applyBorder="1" applyAlignment="1" applyProtection="1">
      <alignment vertical="center"/>
    </xf>
    <xf numFmtId="166" fontId="6" fillId="0" borderId="0" xfId="4" applyFont="1" applyFill="1" applyBorder="1" applyAlignment="1" applyProtection="1">
      <alignment vertical="center"/>
    </xf>
    <xf numFmtId="0" fontId="23" fillId="6" borderId="19" xfId="3" applyFont="1" applyFill="1" applyBorder="1" applyAlignment="1" applyProtection="1">
      <alignment horizontal="center" vertical="center"/>
    </xf>
    <xf numFmtId="49" fontId="23" fillId="6" borderId="20" xfId="3" quotePrefix="1" applyNumberFormat="1" applyFont="1" applyFill="1" applyBorder="1" applyAlignment="1" applyProtection="1">
      <alignment horizontal="center" vertical="center"/>
    </xf>
    <xf numFmtId="0" fontId="23" fillId="6" borderId="20" xfId="3" applyFont="1" applyFill="1" applyBorder="1" applyAlignment="1" applyProtection="1">
      <alignment horizontal="center" vertical="center"/>
    </xf>
    <xf numFmtId="0" fontId="23" fillId="6" borderId="20" xfId="3" quotePrefix="1" applyFont="1" applyFill="1" applyBorder="1" applyAlignment="1" applyProtection="1">
      <alignment horizontal="center" vertical="center"/>
    </xf>
    <xf numFmtId="49" fontId="23" fillId="6" borderId="20" xfId="3" applyNumberFormat="1" applyFont="1" applyFill="1" applyBorder="1" applyAlignment="1" applyProtection="1">
      <alignment horizontal="center" vertical="center"/>
    </xf>
    <xf numFmtId="0" fontId="12" fillId="6" borderId="22" xfId="3" applyFont="1" applyFill="1" applyBorder="1" applyAlignment="1" applyProtection="1">
      <alignment vertical="center" wrapText="1"/>
    </xf>
    <xf numFmtId="164" fontId="12" fillId="6" borderId="22" xfId="1" applyFont="1" applyFill="1" applyBorder="1" applyAlignment="1" applyProtection="1">
      <alignment vertical="center"/>
    </xf>
    <xf numFmtId="169" fontId="12" fillId="6" borderId="22" xfId="1" applyNumberFormat="1" applyFont="1" applyFill="1" applyBorder="1" applyAlignment="1" applyProtection="1">
      <alignment vertical="center"/>
    </xf>
    <xf numFmtId="0" fontId="24" fillId="7" borderId="0" xfId="3" applyFont="1" applyFill="1" applyAlignment="1">
      <alignment vertical="center"/>
    </xf>
    <xf numFmtId="0" fontId="23" fillId="8" borderId="19" xfId="3" applyFont="1" applyFill="1" applyBorder="1" applyAlignment="1" applyProtection="1">
      <alignment horizontal="center" vertical="center"/>
      <protection locked="0"/>
    </xf>
    <xf numFmtId="49" fontId="23" fillId="8" borderId="20" xfId="3" quotePrefix="1" applyNumberFormat="1" applyFont="1" applyFill="1" applyBorder="1" applyAlignment="1" applyProtection="1">
      <alignment horizontal="center" vertical="center"/>
      <protection locked="0"/>
    </xf>
    <xf numFmtId="0" fontId="23" fillId="8" borderId="20" xfId="3" applyFont="1" applyFill="1" applyBorder="1" applyAlignment="1" applyProtection="1">
      <alignment horizontal="center" vertical="center"/>
      <protection locked="0"/>
    </xf>
    <xf numFmtId="0" fontId="23" fillId="8" borderId="20" xfId="3" quotePrefix="1" applyFont="1" applyFill="1" applyBorder="1" applyAlignment="1" applyProtection="1">
      <alignment horizontal="center" vertical="center"/>
      <protection locked="0"/>
    </xf>
    <xf numFmtId="49" fontId="23" fillId="8" borderId="20" xfId="3" applyNumberFormat="1" applyFont="1" applyFill="1" applyBorder="1" applyAlignment="1" applyProtection="1">
      <alignment horizontal="center" vertical="center"/>
      <protection locked="0"/>
    </xf>
    <xf numFmtId="0" fontId="12" fillId="8" borderId="22" xfId="3" applyFont="1" applyFill="1" applyBorder="1" applyAlignment="1" applyProtection="1">
      <alignment vertical="center" wrapText="1"/>
      <protection locked="0"/>
    </xf>
    <xf numFmtId="164" fontId="12" fillId="8" borderId="22" xfId="1" applyFont="1" applyFill="1" applyBorder="1" applyAlignment="1" applyProtection="1">
      <alignment vertical="center"/>
      <protection locked="0"/>
    </xf>
    <xf numFmtId="169" fontId="12" fillId="8" borderId="22" xfId="1" applyNumberFormat="1" applyFont="1" applyFill="1" applyBorder="1" applyAlignment="1" applyProtection="1">
      <alignment vertical="center"/>
      <protection locked="0"/>
    </xf>
    <xf numFmtId="166" fontId="6" fillId="7" borderId="0" xfId="4" applyFont="1" applyFill="1" applyBorder="1" applyAlignment="1" applyProtection="1">
      <alignment vertical="center"/>
      <protection locked="0"/>
    </xf>
    <xf numFmtId="0" fontId="25" fillId="7" borderId="0" xfId="3" applyFont="1" applyFill="1" applyAlignment="1">
      <alignment vertical="center"/>
    </xf>
    <xf numFmtId="0" fontId="23" fillId="0" borderId="19" xfId="3" applyFont="1" applyBorder="1" applyAlignment="1" applyProtection="1">
      <alignment horizontal="center" vertical="center"/>
      <protection locked="0"/>
    </xf>
    <xf numFmtId="49" fontId="23" fillId="0" borderId="20" xfId="3" quotePrefix="1" applyNumberFormat="1" applyFont="1" applyBorder="1" applyAlignment="1" applyProtection="1">
      <alignment horizontal="center" vertical="center"/>
      <protection locked="0"/>
    </xf>
    <xf numFmtId="0" fontId="23" fillId="0" borderId="20" xfId="3" applyFont="1" applyBorder="1" applyAlignment="1" applyProtection="1">
      <alignment horizontal="center" vertical="center"/>
      <protection locked="0"/>
    </xf>
    <xf numFmtId="0" fontId="23" fillId="0" borderId="20" xfId="3" quotePrefix="1" applyFont="1" applyBorder="1" applyAlignment="1" applyProtection="1">
      <alignment horizontal="center" vertical="center"/>
      <protection locked="0"/>
    </xf>
    <xf numFmtId="49" fontId="23" fillId="0" borderId="20" xfId="3" applyNumberFormat="1" applyFont="1" applyBorder="1" applyAlignment="1" applyProtection="1">
      <alignment horizontal="center" vertical="center"/>
      <protection locked="0"/>
    </xf>
    <xf numFmtId="164" fontId="12" fillId="0" borderId="22" xfId="1" applyFont="1" applyFill="1" applyBorder="1" applyAlignment="1" applyProtection="1">
      <alignment vertical="center"/>
      <protection locked="0"/>
    </xf>
    <xf numFmtId="169" fontId="12" fillId="0" borderId="22" xfId="1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Alignment="1">
      <alignment vertical="center"/>
    </xf>
    <xf numFmtId="164" fontId="25" fillId="7" borderId="0" xfId="3" applyNumberFormat="1" applyFont="1" applyFill="1" applyAlignment="1">
      <alignment vertical="center"/>
    </xf>
    <xf numFmtId="0" fontId="23" fillId="9" borderId="19" xfId="3" applyFont="1" applyFill="1" applyBorder="1" applyAlignment="1" applyProtection="1">
      <alignment horizontal="center" vertical="center"/>
      <protection locked="0"/>
    </xf>
    <xf numFmtId="49" fontId="23" fillId="9" borderId="20" xfId="3" quotePrefix="1" applyNumberFormat="1" applyFont="1" applyFill="1" applyBorder="1" applyAlignment="1" applyProtection="1">
      <alignment horizontal="center" vertical="center"/>
      <protection locked="0"/>
    </xf>
    <xf numFmtId="0" fontId="23" fillId="9" borderId="20" xfId="3" applyFont="1" applyFill="1" applyBorder="1" applyAlignment="1" applyProtection="1">
      <alignment horizontal="center" vertical="center"/>
      <protection locked="0"/>
    </xf>
    <xf numFmtId="0" fontId="23" fillId="9" borderId="20" xfId="3" quotePrefix="1" applyFont="1" applyFill="1" applyBorder="1" applyAlignment="1" applyProtection="1">
      <alignment horizontal="center" vertical="center"/>
      <protection locked="0"/>
    </xf>
    <xf numFmtId="49" fontId="23" fillId="9" borderId="20" xfId="3" applyNumberFormat="1" applyFont="1" applyFill="1" applyBorder="1" applyAlignment="1" applyProtection="1">
      <alignment horizontal="center" vertical="center"/>
      <protection locked="0"/>
    </xf>
    <xf numFmtId="0" fontId="12" fillId="9" borderId="22" xfId="3" applyFont="1" applyFill="1" applyBorder="1" applyAlignment="1" applyProtection="1">
      <alignment vertical="center" wrapText="1"/>
      <protection locked="0"/>
    </xf>
    <xf numFmtId="164" fontId="12" fillId="9" borderId="22" xfId="1" applyFont="1" applyFill="1" applyBorder="1" applyAlignment="1" applyProtection="1">
      <alignment vertical="center"/>
      <protection locked="0"/>
    </xf>
    <xf numFmtId="169" fontId="12" fillId="9" borderId="22" xfId="1" applyNumberFormat="1" applyFont="1" applyFill="1" applyBorder="1" applyAlignment="1" applyProtection="1">
      <alignment vertical="center"/>
      <protection locked="0"/>
    </xf>
    <xf numFmtId="0" fontId="28" fillId="0" borderId="19" xfId="3" applyFont="1" applyFill="1" applyBorder="1" applyAlignment="1" applyProtection="1">
      <alignment horizontal="center" vertical="center"/>
    </xf>
    <xf numFmtId="49" fontId="28" fillId="0" borderId="20" xfId="3" quotePrefix="1" applyNumberFormat="1" applyFont="1" applyFill="1" applyBorder="1" applyAlignment="1" applyProtection="1">
      <alignment horizontal="center" vertical="center"/>
    </xf>
    <xf numFmtId="0" fontId="28" fillId="0" borderId="20" xfId="3" applyFont="1" applyFill="1" applyBorder="1" applyAlignment="1" applyProtection="1">
      <alignment horizontal="center" vertical="center"/>
    </xf>
    <xf numFmtId="0" fontId="28" fillId="0" borderId="20" xfId="3" quotePrefix="1" applyFont="1" applyFill="1" applyBorder="1" applyAlignment="1" applyProtection="1">
      <alignment horizontal="center" vertical="center"/>
    </xf>
    <xf numFmtId="49" fontId="28" fillId="0" borderId="20" xfId="3" applyNumberFormat="1" applyFont="1" applyFill="1" applyBorder="1" applyAlignment="1" applyProtection="1">
      <alignment horizontal="center" vertical="center"/>
    </xf>
    <xf numFmtId="0" fontId="13" fillId="0" borderId="22" xfId="3" applyFont="1" applyFill="1" applyBorder="1" applyAlignment="1" applyProtection="1">
      <alignment vertical="center" wrapText="1"/>
    </xf>
    <xf numFmtId="164" fontId="13" fillId="0" borderId="22" xfId="1" applyFont="1" applyFill="1" applyBorder="1" applyAlignment="1" applyProtection="1">
      <alignment vertical="center"/>
    </xf>
    <xf numFmtId="169" fontId="13" fillId="0" borderId="22" xfId="1" applyNumberFormat="1" applyFont="1" applyFill="1" applyBorder="1" applyAlignment="1" applyProtection="1">
      <alignment vertical="center"/>
    </xf>
    <xf numFmtId="166" fontId="3" fillId="0" borderId="0" xfId="4" applyFont="1" applyFill="1" applyBorder="1" applyAlignment="1" applyProtection="1">
      <alignment vertical="center"/>
    </xf>
    <xf numFmtId="0" fontId="10" fillId="0" borderId="0" xfId="3" applyFont="1" applyFill="1" applyAlignment="1" applyProtection="1">
      <alignment vertical="center"/>
    </xf>
    <xf numFmtId="166" fontId="6" fillId="10" borderId="0" xfId="4" applyFont="1" applyFill="1" applyBorder="1" applyAlignment="1" applyProtection="1">
      <alignment vertical="center"/>
      <protection locked="0"/>
    </xf>
    <xf numFmtId="0" fontId="25" fillId="10" borderId="0" xfId="3" applyFont="1" applyFill="1" applyAlignment="1">
      <alignment vertical="center"/>
    </xf>
    <xf numFmtId="0" fontId="23" fillId="10" borderId="19" xfId="3" applyFont="1" applyFill="1" applyBorder="1" applyAlignment="1" applyProtection="1">
      <alignment horizontal="center" vertical="center"/>
      <protection locked="0"/>
    </xf>
    <xf numFmtId="49" fontId="23" fillId="10" borderId="20" xfId="3" quotePrefix="1" applyNumberFormat="1" applyFont="1" applyFill="1" applyBorder="1" applyAlignment="1" applyProtection="1">
      <alignment horizontal="center" vertical="center"/>
      <protection locked="0"/>
    </xf>
    <xf numFmtId="0" fontId="23" fillId="10" borderId="20" xfId="3" applyFont="1" applyFill="1" applyBorder="1" applyAlignment="1" applyProtection="1">
      <alignment horizontal="center" vertical="center"/>
      <protection locked="0"/>
    </xf>
    <xf numFmtId="0" fontId="23" fillId="10" borderId="20" xfId="3" quotePrefix="1" applyFont="1" applyFill="1" applyBorder="1" applyAlignment="1" applyProtection="1">
      <alignment horizontal="center" vertical="center"/>
      <protection locked="0"/>
    </xf>
    <xf numFmtId="49" fontId="23" fillId="10" borderId="20" xfId="3" applyNumberFormat="1" applyFont="1" applyFill="1" applyBorder="1" applyAlignment="1" applyProtection="1">
      <alignment horizontal="center" vertical="center"/>
      <protection locked="0"/>
    </xf>
    <xf numFmtId="0" fontId="12" fillId="10" borderId="22" xfId="3" applyFont="1" applyFill="1" applyBorder="1" applyAlignment="1" applyProtection="1">
      <alignment vertical="center" wrapText="1"/>
      <protection locked="0"/>
    </xf>
    <xf numFmtId="164" fontId="12" fillId="10" borderId="22" xfId="1" applyFont="1" applyFill="1" applyBorder="1" applyAlignment="1" applyProtection="1">
      <alignment vertical="center"/>
      <protection locked="0"/>
    </xf>
    <xf numFmtId="169" fontId="12" fillId="10" borderId="22" xfId="1" applyNumberFormat="1" applyFont="1" applyFill="1" applyBorder="1" applyAlignment="1" applyProtection="1">
      <alignment vertical="center"/>
      <protection locked="0"/>
    </xf>
    <xf numFmtId="169" fontId="24" fillId="0" borderId="0" xfId="3" applyNumberFormat="1" applyFont="1" applyFill="1" applyAlignment="1">
      <alignment vertical="center"/>
    </xf>
    <xf numFmtId="0" fontId="12" fillId="8" borderId="24" xfId="3" applyFont="1" applyFill="1" applyBorder="1" applyAlignment="1" applyProtection="1">
      <alignment vertical="center" wrapText="1"/>
      <protection locked="0"/>
    </xf>
    <xf numFmtId="164" fontId="12" fillId="8" borderId="24" xfId="1" applyFont="1" applyFill="1" applyBorder="1" applyAlignment="1" applyProtection="1">
      <alignment vertical="center"/>
      <protection locked="0"/>
    </xf>
    <xf numFmtId="169" fontId="12" fillId="8" borderId="24" xfId="1" applyNumberFormat="1" applyFont="1" applyFill="1" applyBorder="1" applyAlignment="1" applyProtection="1">
      <alignment vertical="center"/>
      <protection locked="0"/>
    </xf>
    <xf numFmtId="0" fontId="13" fillId="0" borderId="24" xfId="3" applyFont="1" applyFill="1" applyBorder="1" applyAlignment="1" applyProtection="1">
      <alignment vertical="center" wrapText="1"/>
      <protection locked="0"/>
    </xf>
    <xf numFmtId="164" fontId="13" fillId="0" borderId="24" xfId="1" applyFont="1" applyFill="1" applyBorder="1" applyAlignment="1" applyProtection="1">
      <alignment vertical="center"/>
      <protection locked="0"/>
    </xf>
    <xf numFmtId="169" fontId="13" fillId="0" borderId="25" xfId="1" applyNumberFormat="1" applyFont="1" applyFill="1" applyBorder="1" applyAlignment="1" applyProtection="1">
      <alignment vertical="center"/>
      <protection locked="0"/>
    </xf>
    <xf numFmtId="169" fontId="13" fillId="0" borderId="24" xfId="1" applyNumberFormat="1" applyFont="1" applyFill="1" applyBorder="1" applyAlignment="1" applyProtection="1">
      <alignment vertical="center"/>
      <protection locked="0"/>
    </xf>
    <xf numFmtId="0" fontId="23" fillId="6" borderId="19" xfId="3" applyFont="1" applyFill="1" applyBorder="1" applyAlignment="1" applyProtection="1">
      <alignment horizontal="center" vertical="center"/>
      <protection locked="0"/>
    </xf>
    <xf numFmtId="49" fontId="23" fillId="6" borderId="20" xfId="3" quotePrefix="1" applyNumberFormat="1" applyFont="1" applyFill="1" applyBorder="1" applyAlignment="1" applyProtection="1">
      <alignment horizontal="center" vertical="center"/>
      <protection locked="0"/>
    </xf>
    <xf numFmtId="0" fontId="23" fillId="6" borderId="20" xfId="3" applyFont="1" applyFill="1" applyBorder="1" applyAlignment="1" applyProtection="1">
      <alignment horizontal="center" vertical="center"/>
      <protection locked="0"/>
    </xf>
    <xf numFmtId="0" fontId="23" fillId="6" borderId="20" xfId="3" quotePrefix="1" applyFont="1" applyFill="1" applyBorder="1" applyAlignment="1" applyProtection="1">
      <alignment horizontal="center" vertical="center"/>
      <protection locked="0"/>
    </xf>
    <xf numFmtId="49" fontId="23" fillId="6" borderId="20" xfId="3" applyNumberFormat="1" applyFont="1" applyFill="1" applyBorder="1" applyAlignment="1" applyProtection="1">
      <alignment horizontal="center" vertical="center"/>
      <protection locked="0"/>
    </xf>
    <xf numFmtId="0" fontId="12" fillId="6" borderId="24" xfId="3" applyFont="1" applyFill="1" applyBorder="1" applyAlignment="1" applyProtection="1">
      <alignment vertical="center" wrapText="1"/>
      <protection locked="0"/>
    </xf>
    <xf numFmtId="164" fontId="12" fillId="6" borderId="24" xfId="1" applyFont="1" applyFill="1" applyBorder="1" applyAlignment="1" applyProtection="1">
      <alignment vertical="center"/>
      <protection locked="0"/>
    </xf>
    <xf numFmtId="169" fontId="12" fillId="6" borderId="24" xfId="1" applyNumberFormat="1" applyFont="1" applyFill="1" applyBorder="1" applyAlignment="1" applyProtection="1">
      <alignment vertical="center"/>
      <protection locked="0"/>
    </xf>
    <xf numFmtId="169" fontId="12" fillId="6" borderId="22" xfId="1" applyNumberFormat="1" applyFont="1" applyFill="1" applyBorder="1" applyAlignment="1" applyProtection="1">
      <alignment vertical="center"/>
      <protection locked="0"/>
    </xf>
    <xf numFmtId="169" fontId="13" fillId="0" borderId="26" xfId="1" applyNumberFormat="1" applyFont="1" applyFill="1" applyBorder="1" applyAlignment="1" applyProtection="1">
      <alignment vertical="center"/>
      <protection locked="0"/>
    </xf>
    <xf numFmtId="0" fontId="23" fillId="5" borderId="19" xfId="3" applyFont="1" applyFill="1" applyBorder="1" applyAlignment="1" applyProtection="1">
      <alignment horizontal="center" vertical="center"/>
      <protection locked="0"/>
    </xf>
    <xf numFmtId="49" fontId="23" fillId="5" borderId="20" xfId="3" quotePrefix="1" applyNumberFormat="1" applyFont="1" applyFill="1" applyBorder="1" applyAlignment="1" applyProtection="1">
      <alignment horizontal="center" vertical="center"/>
      <protection locked="0"/>
    </xf>
    <xf numFmtId="0" fontId="23" fillId="5" borderId="20" xfId="3" applyFont="1" applyFill="1" applyBorder="1" applyAlignment="1" applyProtection="1">
      <alignment horizontal="center" vertical="center"/>
      <protection locked="0"/>
    </xf>
    <xf numFmtId="0" fontId="23" fillId="5" borderId="20" xfId="3" quotePrefix="1" applyFont="1" applyFill="1" applyBorder="1" applyAlignment="1" applyProtection="1">
      <alignment horizontal="center" vertical="center"/>
      <protection locked="0"/>
    </xf>
    <xf numFmtId="49" fontId="23" fillId="5" borderId="20" xfId="3" applyNumberFormat="1" applyFont="1" applyFill="1" applyBorder="1" applyAlignment="1" applyProtection="1">
      <alignment horizontal="center" vertical="center"/>
      <protection locked="0"/>
    </xf>
    <xf numFmtId="0" fontId="12" fillId="5" borderId="22" xfId="3" applyFont="1" applyFill="1" applyBorder="1" applyAlignment="1" applyProtection="1">
      <alignment vertical="center" wrapText="1"/>
      <protection locked="0"/>
    </xf>
    <xf numFmtId="164" fontId="12" fillId="5" borderId="22" xfId="1" applyFont="1" applyFill="1" applyBorder="1" applyAlignment="1" applyProtection="1">
      <alignment vertical="center"/>
      <protection locked="0"/>
    </xf>
    <xf numFmtId="169" fontId="12" fillId="5" borderId="22" xfId="1" applyNumberFormat="1" applyFont="1" applyFill="1" applyBorder="1" applyAlignment="1" applyProtection="1">
      <alignment vertical="center"/>
      <protection locked="0"/>
    </xf>
    <xf numFmtId="0" fontId="4" fillId="9" borderId="0" xfId="3" applyFont="1" applyFill="1" applyAlignment="1">
      <alignment vertical="center"/>
    </xf>
    <xf numFmtId="0" fontId="12" fillId="6" borderId="22" xfId="3" applyFont="1" applyFill="1" applyBorder="1" applyAlignment="1" applyProtection="1">
      <alignment vertical="center" wrapText="1"/>
      <protection locked="0"/>
    </xf>
    <xf numFmtId="164" fontId="12" fillId="6" borderId="22" xfId="1" applyFont="1" applyFill="1" applyBorder="1" applyAlignment="1" applyProtection="1">
      <alignment vertical="center"/>
      <protection locked="0"/>
    </xf>
    <xf numFmtId="0" fontId="12" fillId="0" borderId="24" xfId="3" applyFont="1" applyFill="1" applyBorder="1" applyAlignment="1" applyProtection="1">
      <alignment vertical="center" wrapText="1"/>
      <protection locked="0"/>
    </xf>
    <xf numFmtId="164" fontId="12" fillId="0" borderId="24" xfId="1" applyFont="1" applyFill="1" applyBorder="1" applyAlignment="1" applyProtection="1">
      <alignment vertical="center"/>
      <protection locked="0"/>
    </xf>
    <xf numFmtId="0" fontId="24" fillId="7" borderId="0" xfId="3" applyFont="1" applyFill="1" applyAlignment="1" applyProtection="1">
      <alignment vertical="center"/>
    </xf>
    <xf numFmtId="166" fontId="6" fillId="5" borderId="0" xfId="4" applyFont="1" applyFill="1" applyBorder="1" applyAlignment="1" applyProtection="1">
      <alignment vertical="center"/>
    </xf>
    <xf numFmtId="0" fontId="25" fillId="5" borderId="0" xfId="3" applyFont="1" applyFill="1" applyAlignment="1" applyProtection="1">
      <alignment vertical="center"/>
    </xf>
    <xf numFmtId="0" fontId="6" fillId="7" borderId="0" xfId="3" applyFont="1" applyFill="1" applyAlignment="1">
      <alignment vertical="center"/>
    </xf>
    <xf numFmtId="0" fontId="23" fillId="8" borderId="19" xfId="3" applyFont="1" applyFill="1" applyBorder="1" applyAlignment="1" applyProtection="1">
      <alignment horizontal="center" vertical="center"/>
    </xf>
    <xf numFmtId="49" fontId="23" fillId="8" borderId="20" xfId="3" quotePrefix="1" applyNumberFormat="1" applyFont="1" applyFill="1" applyBorder="1" applyAlignment="1" applyProtection="1">
      <alignment horizontal="center" vertical="center"/>
    </xf>
    <xf numFmtId="0" fontId="23" fillId="8" borderId="20" xfId="3" applyFont="1" applyFill="1" applyBorder="1" applyAlignment="1" applyProtection="1">
      <alignment horizontal="center" vertical="center"/>
    </xf>
    <xf numFmtId="0" fontId="23" fillId="8" borderId="20" xfId="3" quotePrefix="1" applyFont="1" applyFill="1" applyBorder="1" applyAlignment="1" applyProtection="1">
      <alignment horizontal="center" vertical="center"/>
    </xf>
    <xf numFmtId="49" fontId="23" fillId="8" borderId="20" xfId="3" applyNumberFormat="1" applyFont="1" applyFill="1" applyBorder="1" applyAlignment="1" applyProtection="1">
      <alignment horizontal="center" vertical="center"/>
    </xf>
    <xf numFmtId="0" fontId="12" fillId="8" borderId="22" xfId="3" applyFont="1" applyFill="1" applyBorder="1" applyAlignment="1" applyProtection="1">
      <alignment vertical="center" wrapText="1"/>
    </xf>
    <xf numFmtId="164" fontId="12" fillId="8" borderId="22" xfId="1" applyFont="1" applyFill="1" applyBorder="1" applyAlignment="1" applyProtection="1">
      <alignment vertical="center"/>
    </xf>
    <xf numFmtId="169" fontId="12" fillId="8" borderId="22" xfId="1" applyNumberFormat="1" applyFont="1" applyFill="1" applyBorder="1" applyAlignment="1" applyProtection="1">
      <alignment vertical="center"/>
    </xf>
    <xf numFmtId="166" fontId="6" fillId="7" borderId="0" xfId="4" applyFont="1" applyFill="1" applyBorder="1" applyAlignment="1" applyProtection="1">
      <alignment vertical="center"/>
    </xf>
    <xf numFmtId="0" fontId="25" fillId="7" borderId="0" xfId="3" applyFont="1" applyFill="1" applyAlignment="1" applyProtection="1">
      <alignment vertical="center"/>
    </xf>
    <xf numFmtId="0" fontId="31" fillId="0" borderId="0" xfId="3" applyFont="1" applyFill="1" applyBorder="1" applyAlignment="1" applyProtection="1">
      <alignment vertical="top"/>
      <protection locked="0"/>
    </xf>
    <xf numFmtId="0" fontId="4" fillId="0" borderId="0" xfId="3" applyFont="1" applyFill="1" applyAlignment="1" applyProtection="1">
      <alignment vertical="center"/>
    </xf>
    <xf numFmtId="0" fontId="11" fillId="0" borderId="27" xfId="3" applyFont="1" applyFill="1" applyBorder="1" applyAlignment="1" applyProtection="1">
      <alignment horizontal="left" vertical="center"/>
      <protection locked="0"/>
    </xf>
    <xf numFmtId="164" fontId="12" fillId="0" borderId="22" xfId="1" applyFont="1" applyFill="1" applyBorder="1" applyAlignment="1" applyProtection="1">
      <alignment vertical="center"/>
    </xf>
    <xf numFmtId="169" fontId="12" fillId="0" borderId="22" xfId="1" applyNumberFormat="1" applyFont="1" applyFill="1" applyBorder="1" applyAlignment="1" applyProtection="1">
      <alignment vertical="center"/>
    </xf>
    <xf numFmtId="167" fontId="10" fillId="0" borderId="0" xfId="5" applyNumberFormat="1" applyFont="1" applyFill="1" applyBorder="1" applyAlignment="1" applyProtection="1">
      <alignment horizontal="center" vertical="center"/>
      <protection locked="0"/>
    </xf>
    <xf numFmtId="0" fontId="57" fillId="0" borderId="0" xfId="3" applyFont="1" applyFill="1" applyBorder="1" applyAlignment="1" applyProtection="1">
      <alignment vertical="center"/>
    </xf>
    <xf numFmtId="0" fontId="58" fillId="0" borderId="0" xfId="0" applyFont="1" applyAlignment="1">
      <alignment horizontal="left" vertical="top"/>
    </xf>
    <xf numFmtId="167" fontId="13" fillId="0" borderId="0" xfId="5" applyNumberFormat="1" applyFont="1" applyFill="1" applyAlignment="1" applyProtection="1">
      <alignment horizontal="center" vertical="center"/>
      <protection locked="0"/>
    </xf>
    <xf numFmtId="0" fontId="11" fillId="0" borderId="5" xfId="3" applyFont="1" applyFill="1" applyBorder="1" applyAlignment="1" applyProtection="1">
      <alignment horizontal="left" vertical="center" wrapText="1"/>
      <protection locked="0"/>
    </xf>
    <xf numFmtId="168" fontId="12" fillId="0" borderId="39" xfId="5" applyNumberFormat="1" applyFont="1" applyFill="1" applyBorder="1" applyAlignment="1" applyProtection="1">
      <alignment horizontal="center" vertical="center"/>
      <protection locked="0"/>
    </xf>
    <xf numFmtId="168" fontId="12" fillId="0" borderId="0" xfId="5" applyNumberFormat="1" applyFont="1" applyFill="1" applyBorder="1" applyAlignment="1" applyProtection="1">
      <alignment horizontal="center" vertical="center"/>
      <protection locked="0"/>
    </xf>
    <xf numFmtId="168" fontId="12" fillId="0" borderId="28" xfId="5" applyNumberFormat="1" applyFont="1" applyFill="1" applyBorder="1" applyAlignment="1" applyProtection="1">
      <alignment horizontal="center" vertical="center"/>
      <protection locked="0"/>
    </xf>
    <xf numFmtId="0" fontId="12" fillId="0" borderId="44" xfId="3" applyFont="1" applyFill="1" applyBorder="1" applyAlignment="1" applyProtection="1">
      <alignment horizontal="center" vertical="center"/>
      <protection locked="0"/>
    </xf>
    <xf numFmtId="168" fontId="12" fillId="0" borderId="5" xfId="83" applyNumberFormat="1" applyFont="1" applyFill="1" applyBorder="1" applyAlignment="1" applyProtection="1">
      <alignment horizontal="center" vertical="center"/>
      <protection locked="0"/>
    </xf>
    <xf numFmtId="168" fontId="12" fillId="0" borderId="9" xfId="83" applyNumberFormat="1" applyFont="1" applyFill="1" applyBorder="1" applyAlignment="1" applyProtection="1">
      <alignment horizontal="center" vertical="center"/>
      <protection locked="0"/>
    </xf>
    <xf numFmtId="0" fontId="12" fillId="0" borderId="24" xfId="3" applyFont="1" applyFill="1" applyBorder="1" applyAlignment="1" applyProtection="1">
      <alignment horizontal="center" vertical="center"/>
      <protection locked="0"/>
    </xf>
    <xf numFmtId="168" fontId="57" fillId="0" borderId="45" xfId="83" applyNumberFormat="1" applyFont="1" applyFill="1" applyBorder="1" applyAlignment="1" applyProtection="1">
      <alignment horizontal="center" vertical="center"/>
      <protection locked="0"/>
    </xf>
    <xf numFmtId="168" fontId="57" fillId="0" borderId="46" xfId="83" applyNumberFormat="1" applyFont="1" applyFill="1" applyBorder="1" applyAlignment="1" applyProtection="1">
      <alignment horizontal="center" vertical="center"/>
      <protection locked="0"/>
    </xf>
    <xf numFmtId="0" fontId="13" fillId="0" borderId="13" xfId="5" applyNumberFormat="1" applyFont="1" applyFill="1" applyBorder="1" applyAlignment="1" applyProtection="1">
      <alignment horizontal="center" vertical="center"/>
      <protection locked="0"/>
    </xf>
    <xf numFmtId="169" fontId="12" fillId="2" borderId="18" xfId="1" applyNumberFormat="1" applyFont="1" applyFill="1" applyBorder="1" applyAlignment="1" applyProtection="1">
      <alignment vertical="center" wrapText="1"/>
    </xf>
    <xf numFmtId="169" fontId="12" fillId="0" borderId="24" xfId="1" applyNumberFormat="1" applyFont="1" applyFill="1" applyBorder="1" applyAlignment="1" applyProtection="1">
      <alignment vertical="center"/>
      <protection locked="0"/>
    </xf>
    <xf numFmtId="10" fontId="9" fillId="0" borderId="0" xfId="2" applyNumberFormat="1" applyFont="1" applyFill="1" applyBorder="1" applyAlignment="1" applyProtection="1">
      <alignment horizontal="center" vertical="center"/>
      <protection locked="0"/>
    </xf>
    <xf numFmtId="10" fontId="57" fillId="0" borderId="0" xfId="2" applyNumberFormat="1" applyFont="1" applyFill="1" applyBorder="1" applyAlignment="1" applyProtection="1">
      <alignment horizontal="center" vertical="center"/>
    </xf>
    <xf numFmtId="10" fontId="12" fillId="0" borderId="0" xfId="2" applyNumberFormat="1" applyFont="1" applyFill="1" applyAlignment="1" applyProtection="1">
      <alignment horizontal="center" vertical="center"/>
      <protection locked="0"/>
    </xf>
    <xf numFmtId="10" fontId="18" fillId="0" borderId="0" xfId="2" applyNumberFormat="1" applyFont="1" applyFill="1" applyAlignment="1">
      <alignment horizontal="center" vertical="center"/>
    </xf>
    <xf numFmtId="10" fontId="12" fillId="2" borderId="18" xfId="2" applyNumberFormat="1" applyFont="1" applyFill="1" applyBorder="1" applyAlignment="1" applyProtection="1">
      <alignment horizontal="center" vertical="center" wrapText="1"/>
    </xf>
    <xf numFmtId="10" fontId="13" fillId="0" borderId="22" xfId="2" applyNumberFormat="1" applyFont="1" applyFill="1" applyBorder="1" applyAlignment="1" applyProtection="1">
      <alignment horizontal="center" vertical="center"/>
      <protection locked="0"/>
    </xf>
    <xf numFmtId="10" fontId="12" fillId="3" borderId="22" xfId="2" applyNumberFormat="1" applyFont="1" applyFill="1" applyBorder="1" applyAlignment="1" applyProtection="1">
      <alignment horizontal="center" vertical="center"/>
    </xf>
    <xf numFmtId="10" fontId="27" fillId="0" borderId="22" xfId="2" applyNumberFormat="1" applyFont="1" applyFill="1" applyBorder="1" applyAlignment="1" applyProtection="1">
      <alignment horizontal="center" vertical="center"/>
      <protection locked="0"/>
    </xf>
    <xf numFmtId="10" fontId="12" fillId="4" borderId="22" xfId="2" applyNumberFormat="1" applyFont="1" applyFill="1" applyBorder="1" applyAlignment="1" applyProtection="1">
      <alignment horizontal="center" vertical="center"/>
    </xf>
    <xf numFmtId="10" fontId="12" fillId="5" borderId="22" xfId="2" applyNumberFormat="1" applyFont="1" applyFill="1" applyBorder="1" applyAlignment="1" applyProtection="1">
      <alignment horizontal="center" vertical="center"/>
    </xf>
    <xf numFmtId="10" fontId="12" fillId="6" borderId="22" xfId="2" applyNumberFormat="1" applyFont="1" applyFill="1" applyBorder="1" applyAlignment="1" applyProtection="1">
      <alignment horizontal="center" vertical="center"/>
    </xf>
    <xf numFmtId="10" fontId="12" fillId="8" borderId="22" xfId="2" applyNumberFormat="1" applyFont="1" applyFill="1" applyBorder="1" applyAlignment="1" applyProtection="1">
      <alignment horizontal="center" vertical="center"/>
      <protection locked="0"/>
    </xf>
    <xf numFmtId="10" fontId="12" fillId="0" borderId="22" xfId="2" applyNumberFormat="1" applyFont="1" applyFill="1" applyBorder="1" applyAlignment="1" applyProtection="1">
      <alignment horizontal="center" vertical="center"/>
      <protection locked="0"/>
    </xf>
    <xf numFmtId="10" fontId="12" fillId="9" borderId="22" xfId="2" applyNumberFormat="1" applyFont="1" applyFill="1" applyBorder="1" applyAlignment="1" applyProtection="1">
      <alignment horizontal="center" vertical="center"/>
      <protection locked="0"/>
    </xf>
    <xf numFmtId="10" fontId="12" fillId="10" borderId="22" xfId="2" applyNumberFormat="1" applyFont="1" applyFill="1" applyBorder="1" applyAlignment="1" applyProtection="1">
      <alignment horizontal="center" vertical="center"/>
      <protection locked="0"/>
    </xf>
    <xf numFmtId="10" fontId="12" fillId="8" borderId="24" xfId="2" applyNumberFormat="1" applyFont="1" applyFill="1" applyBorder="1" applyAlignment="1" applyProtection="1">
      <alignment horizontal="center" vertical="center"/>
      <protection locked="0"/>
    </xf>
    <xf numFmtId="10" fontId="13" fillId="0" borderId="24" xfId="2" applyNumberFormat="1" applyFont="1" applyFill="1" applyBorder="1" applyAlignment="1" applyProtection="1">
      <alignment horizontal="center" vertical="center"/>
      <protection locked="0"/>
    </xf>
    <xf numFmtId="10" fontId="12" fillId="0" borderId="24" xfId="2" applyNumberFormat="1" applyFont="1" applyFill="1" applyBorder="1" applyAlignment="1" applyProtection="1">
      <alignment horizontal="center" vertical="center"/>
      <protection locked="0"/>
    </xf>
    <xf numFmtId="10" fontId="12" fillId="8" borderId="22" xfId="2" applyNumberFormat="1" applyFont="1" applyFill="1" applyBorder="1" applyAlignment="1" applyProtection="1">
      <alignment horizontal="center" vertical="center"/>
    </xf>
    <xf numFmtId="10" fontId="12" fillId="0" borderId="22" xfId="2" applyNumberFormat="1" applyFont="1" applyFill="1" applyBorder="1" applyAlignment="1" applyProtection="1">
      <alignment horizontal="center" vertical="center"/>
    </xf>
    <xf numFmtId="10" fontId="0" fillId="0" borderId="0" xfId="2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9" fillId="0" borderId="49" xfId="0" applyFont="1" applyBorder="1" applyAlignment="1">
      <alignment horizontal="center"/>
    </xf>
    <xf numFmtId="0" fontId="59" fillId="0" borderId="50" xfId="0" applyFont="1" applyBorder="1" applyAlignment="1">
      <alignment horizontal="center"/>
    </xf>
    <xf numFmtId="0" fontId="59" fillId="0" borderId="51" xfId="0" applyFont="1" applyBorder="1" applyAlignment="1">
      <alignment horizontal="center"/>
    </xf>
    <xf numFmtId="0" fontId="59" fillId="0" borderId="0" xfId="0" applyFont="1"/>
    <xf numFmtId="0" fontId="59" fillId="0" borderId="4" xfId="0" applyFont="1" applyBorder="1" applyAlignment="1">
      <alignment horizontal="center"/>
    </xf>
    <xf numFmtId="0" fontId="59" fillId="0" borderId="53" xfId="0" applyFont="1" applyBorder="1" applyAlignment="1">
      <alignment horizontal="center"/>
    </xf>
    <xf numFmtId="0" fontId="59" fillId="0" borderId="54" xfId="0" applyFont="1" applyBorder="1" applyAlignment="1">
      <alignment horizontal="center"/>
    </xf>
    <xf numFmtId="0" fontId="59" fillId="0" borderId="29" xfId="0" applyFont="1" applyBorder="1" applyAlignment="1">
      <alignment horizontal="center"/>
    </xf>
    <xf numFmtId="0" fontId="59" fillId="0" borderId="56" xfId="0" applyFont="1" applyBorder="1" applyAlignment="1">
      <alignment horizontal="center"/>
    </xf>
    <xf numFmtId="0" fontId="59" fillId="0" borderId="57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39" fillId="0" borderId="61" xfId="0" applyFont="1" applyBorder="1" applyAlignment="1">
      <alignment horizontal="center"/>
    </xf>
    <xf numFmtId="0" fontId="0" fillId="0" borderId="62" xfId="0" applyBorder="1"/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59" fillId="0" borderId="64" xfId="0" applyFont="1" applyBorder="1" applyAlignment="1">
      <alignment horizontal="center"/>
    </xf>
    <xf numFmtId="0" fontId="59" fillId="0" borderId="65" xfId="0" applyFont="1" applyBorder="1"/>
    <xf numFmtId="164" fontId="59" fillId="0" borderId="65" xfId="1" applyFont="1" applyBorder="1" applyAlignment="1">
      <alignment horizontal="center"/>
    </xf>
    <xf numFmtId="164" fontId="59" fillId="0" borderId="66" xfId="1" applyFont="1" applyBorder="1" applyAlignment="1">
      <alignment horizontal="center"/>
    </xf>
    <xf numFmtId="0" fontId="39" fillId="0" borderId="64" xfId="0" applyFont="1" applyBorder="1" applyAlignment="1">
      <alignment horizontal="center"/>
    </xf>
    <xf numFmtId="0" fontId="0" fillId="0" borderId="65" xfId="0" applyBorder="1"/>
    <xf numFmtId="164" fontId="0" fillId="0" borderId="65" xfId="1" applyFont="1" applyBorder="1" applyAlignment="1">
      <alignment horizontal="center"/>
    </xf>
    <xf numFmtId="164" fontId="0" fillId="0" borderId="66" xfId="1" applyFont="1" applyBorder="1" applyAlignment="1">
      <alignment horizontal="center"/>
    </xf>
    <xf numFmtId="0" fontId="39" fillId="0" borderId="67" xfId="0" applyFont="1" applyBorder="1" applyAlignment="1">
      <alignment horizontal="center"/>
    </xf>
    <xf numFmtId="0" fontId="0" fillId="0" borderId="68" xfId="0" applyBorder="1"/>
    <xf numFmtId="164" fontId="0" fillId="0" borderId="68" xfId="1" applyFont="1" applyBorder="1" applyAlignment="1">
      <alignment horizontal="center"/>
    </xf>
    <xf numFmtId="164" fontId="0" fillId="0" borderId="69" xfId="1" applyFont="1" applyBorder="1" applyAlignment="1">
      <alignment horizontal="center"/>
    </xf>
    <xf numFmtId="0" fontId="59" fillId="0" borderId="70" xfId="0" applyFont="1" applyBorder="1" applyAlignment="1">
      <alignment horizontal="center"/>
    </xf>
    <xf numFmtId="0" fontId="59" fillId="0" borderId="22" xfId="0" applyFont="1" applyBorder="1" applyAlignment="1">
      <alignment horizontal="right" indent="1"/>
    </xf>
    <xf numFmtId="164" fontId="39" fillId="0" borderId="22" xfId="1" applyFont="1" applyBorder="1" applyAlignment="1">
      <alignment horizontal="center"/>
    </xf>
    <xf numFmtId="164" fontId="39" fillId="0" borderId="71" xfId="1" applyFont="1" applyBorder="1" applyAlignment="1">
      <alignment horizontal="center"/>
    </xf>
    <xf numFmtId="0" fontId="39" fillId="0" borderId="72" xfId="0" applyFont="1" applyBorder="1" applyAlignment="1">
      <alignment horizontal="center"/>
    </xf>
    <xf numFmtId="0" fontId="0" fillId="0" borderId="73" xfId="0" applyBorder="1"/>
    <xf numFmtId="164" fontId="0" fillId="0" borderId="73" xfId="1" applyFont="1" applyBorder="1" applyAlignment="1">
      <alignment horizontal="center"/>
    </xf>
    <xf numFmtId="164" fontId="0" fillId="0" borderId="74" xfId="1" applyFont="1" applyBorder="1" applyAlignment="1">
      <alignment horizontal="center"/>
    </xf>
    <xf numFmtId="164" fontId="59" fillId="0" borderId="0" xfId="1" applyFont="1"/>
    <xf numFmtId="164" fontId="0" fillId="0" borderId="0" xfId="1" applyFont="1"/>
    <xf numFmtId="164" fontId="0" fillId="0" borderId="0" xfId="1" applyFont="1" applyFill="1" applyBorder="1" applyAlignment="1">
      <alignment horizontal="center"/>
    </xf>
    <xf numFmtId="164" fontId="0" fillId="0" borderId="75" xfId="1" applyFont="1" applyBorder="1" applyAlignment="1">
      <alignment horizontal="center"/>
    </xf>
    <xf numFmtId="0" fontId="39" fillId="0" borderId="70" xfId="0" applyFont="1" applyBorder="1" applyAlignment="1">
      <alignment horizontal="center"/>
    </xf>
    <xf numFmtId="0" fontId="59" fillId="0" borderId="22" xfId="0" applyFont="1" applyBorder="1" applyAlignment="1">
      <alignment horizontal="right"/>
    </xf>
    <xf numFmtId="164" fontId="59" fillId="0" borderId="22" xfId="1" applyFont="1" applyBorder="1" applyAlignment="1">
      <alignment horizontal="center"/>
    </xf>
    <xf numFmtId="164" fontId="59" fillId="0" borderId="71" xfId="1" applyFont="1" applyBorder="1" applyAlignment="1">
      <alignment horizontal="center"/>
    </xf>
    <xf numFmtId="0" fontId="59" fillId="0" borderId="59" xfId="0" applyFont="1" applyBorder="1" applyAlignment="1">
      <alignment horizontal="right"/>
    </xf>
    <xf numFmtId="164" fontId="59" fillId="0" borderId="59" xfId="1" applyFont="1" applyBorder="1" applyAlignment="1">
      <alignment horizontal="center"/>
    </xf>
    <xf numFmtId="164" fontId="59" fillId="0" borderId="60" xfId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59" fillId="0" borderId="0" xfId="0" applyFont="1" applyBorder="1" applyAlignment="1">
      <alignment horizontal="right"/>
    </xf>
    <xf numFmtId="164" fontId="0" fillId="0" borderId="0" xfId="1" applyFont="1" applyBorder="1" applyAlignment="1">
      <alignment horizontal="center"/>
    </xf>
    <xf numFmtId="164" fontId="60" fillId="0" borderId="0" xfId="0" applyNumberFormat="1" applyFont="1"/>
    <xf numFmtId="168" fontId="10" fillId="0" borderId="0" xfId="44" applyNumberFormat="1" applyFont="1" applyFill="1" applyAlignment="1">
      <alignment horizontal="center" vertical="center"/>
    </xf>
    <xf numFmtId="164" fontId="0" fillId="0" borderId="0" xfId="0" applyNumberFormat="1"/>
    <xf numFmtId="168" fontId="25" fillId="0" borderId="0" xfId="44" applyNumberFormat="1" applyFont="1" applyFill="1" applyAlignment="1">
      <alignment horizontal="center" vertical="center"/>
    </xf>
    <xf numFmtId="0" fontId="39" fillId="0" borderId="0" xfId="84"/>
    <xf numFmtId="0" fontId="59" fillId="0" borderId="0" xfId="84" applyFont="1"/>
    <xf numFmtId="0" fontId="39" fillId="0" borderId="0" xfId="84" applyAlignment="1">
      <alignment horizontal="center" vertical="center"/>
    </xf>
    <xf numFmtId="0" fontId="59" fillId="0" borderId="22" xfId="84" applyFont="1" applyBorder="1" applyAlignment="1">
      <alignment horizontal="center" vertical="center"/>
    </xf>
    <xf numFmtId="0" fontId="59" fillId="0" borderId="71" xfId="84" applyFont="1" applyBorder="1" applyAlignment="1">
      <alignment horizontal="center" vertical="center"/>
    </xf>
    <xf numFmtId="0" fontId="61" fillId="0" borderId="83" xfId="84" applyFont="1" applyBorder="1" applyAlignment="1">
      <alignment horizontal="center" vertical="center"/>
    </xf>
    <xf numFmtId="0" fontId="59" fillId="0" borderId="83" xfId="84" applyFont="1" applyBorder="1" applyAlignment="1">
      <alignment horizontal="center" vertical="center"/>
    </xf>
    <xf numFmtId="0" fontId="59" fillId="0" borderId="85" xfId="84" applyFont="1" applyBorder="1" applyAlignment="1">
      <alignment horizontal="center" vertical="center"/>
    </xf>
    <xf numFmtId="0" fontId="39" fillId="0" borderId="81" xfId="84" applyBorder="1"/>
    <xf numFmtId="0" fontId="39" fillId="0" borderId="53" xfId="84" applyBorder="1"/>
    <xf numFmtId="0" fontId="39" fillId="0" borderId="0" xfId="84" applyBorder="1"/>
    <xf numFmtId="0" fontId="39" fillId="0" borderId="86" xfId="84" applyBorder="1"/>
    <xf numFmtId="0" fontId="39" fillId="0" borderId="83" xfId="84" applyBorder="1"/>
    <xf numFmtId="0" fontId="39" fillId="0" borderId="85" xfId="84" applyBorder="1"/>
    <xf numFmtId="0" fontId="39" fillId="0" borderId="87" xfId="84" applyBorder="1"/>
    <xf numFmtId="0" fontId="59" fillId="0" borderId="88" xfId="84" applyFont="1" applyBorder="1" applyAlignment="1">
      <alignment horizontal="center"/>
    </xf>
    <xf numFmtId="0" fontId="39" fillId="0" borderId="89" xfId="84" applyBorder="1"/>
    <xf numFmtId="0" fontId="39" fillId="0" borderId="88" xfId="84" applyBorder="1"/>
    <xf numFmtId="0" fontId="39" fillId="0" borderId="90" xfId="84" applyBorder="1"/>
    <xf numFmtId="172" fontId="39" fillId="0" borderId="88" xfId="2" applyNumberFormat="1" applyFont="1" applyBorder="1" applyAlignment="1">
      <alignment horizontal="center"/>
    </xf>
    <xf numFmtId="9" fontId="39" fillId="0" borderId="88" xfId="2" applyFont="1" applyBorder="1" applyAlignment="1">
      <alignment horizontal="center"/>
    </xf>
    <xf numFmtId="9" fontId="39" fillId="0" borderId="90" xfId="2" applyFont="1" applyBorder="1" applyAlignment="1">
      <alignment horizontal="center"/>
    </xf>
    <xf numFmtId="0" fontId="59" fillId="0" borderId="0" xfId="84" applyFont="1" applyBorder="1" applyAlignment="1">
      <alignment horizontal="right"/>
    </xf>
    <xf numFmtId="0" fontId="39" fillId="0" borderId="0" xfId="84" applyAlignment="1">
      <alignment horizontal="center"/>
    </xf>
    <xf numFmtId="0" fontId="62" fillId="0" borderId="0" xfId="84" applyFont="1" applyAlignment="1">
      <alignment horizontal="center"/>
    </xf>
    <xf numFmtId="0" fontId="59" fillId="0" borderId="0" xfId="84" applyFont="1" applyFill="1" applyBorder="1" applyAlignment="1"/>
    <xf numFmtId="0" fontId="59" fillId="0" borderId="0" xfId="84" applyFont="1" applyAlignment="1"/>
    <xf numFmtId="0" fontId="63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0" xfId="0" applyFont="1" applyFill="1" applyBorder="1" applyAlignment="1">
      <alignment vertical="center"/>
    </xf>
    <xf numFmtId="0" fontId="0" fillId="0" borderId="0" xfId="0" applyFill="1" applyBorder="1"/>
    <xf numFmtId="0" fontId="59" fillId="0" borderId="91" xfId="0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164" fontId="0" fillId="0" borderId="22" xfId="1" applyFont="1" applyBorder="1" applyAlignment="1">
      <alignment vertical="center"/>
    </xf>
    <xf numFmtId="173" fontId="0" fillId="0" borderId="22" xfId="1" applyNumberFormat="1" applyFont="1" applyBorder="1" applyAlignment="1">
      <alignment horizontal="center" vertical="center"/>
    </xf>
    <xf numFmtId="164" fontId="0" fillId="0" borderId="22" xfId="1" applyFont="1" applyBorder="1" applyAlignment="1">
      <alignment vertical="center" wrapText="1"/>
    </xf>
    <xf numFmtId="164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59" fillId="0" borderId="70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 wrapText="1"/>
    </xf>
    <xf numFmtId="164" fontId="59" fillId="0" borderId="22" xfId="1" applyFont="1" applyBorder="1" applyAlignment="1">
      <alignment vertical="center"/>
    </xf>
    <xf numFmtId="164" fontId="59" fillId="0" borderId="22" xfId="1" applyFont="1" applyBorder="1" applyAlignment="1">
      <alignment vertical="center" wrapText="1"/>
    </xf>
    <xf numFmtId="164" fontId="59" fillId="0" borderId="0" xfId="1" applyFont="1" applyFill="1" applyBorder="1" applyAlignment="1">
      <alignment vertical="center"/>
    </xf>
    <xf numFmtId="0" fontId="39" fillId="0" borderId="0" xfId="84" applyAlignment="1">
      <alignment horizontal="center"/>
    </xf>
    <xf numFmtId="0" fontId="59" fillId="0" borderId="93" xfId="84" applyFont="1" applyBorder="1" applyAlignment="1">
      <alignment horizontal="center" vertical="center"/>
    </xf>
    <xf numFmtId="0" fontId="59" fillId="0" borderId="48" xfId="84" applyFont="1" applyBorder="1" applyAlignment="1">
      <alignment horizontal="center" vertical="center"/>
    </xf>
    <xf numFmtId="0" fontId="59" fillId="0" borderId="79" xfId="84" applyFont="1" applyBorder="1" applyAlignment="1">
      <alignment horizontal="center" vertical="center"/>
    </xf>
    <xf numFmtId="0" fontId="59" fillId="0" borderId="94" xfId="84" applyFont="1" applyBorder="1" applyAlignment="1">
      <alignment horizontal="center" vertical="center"/>
    </xf>
    <xf numFmtId="0" fontId="39" fillId="0" borderId="81" xfId="84" applyBorder="1" applyAlignment="1">
      <alignment horizontal="center"/>
    </xf>
    <xf numFmtId="0" fontId="59" fillId="0" borderId="22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 wrapText="1"/>
    </xf>
    <xf numFmtId="14" fontId="0" fillId="0" borderId="71" xfId="1" applyNumberFormat="1" applyFont="1" applyBorder="1" applyAlignment="1">
      <alignment horizontal="center" vertical="center"/>
    </xf>
    <xf numFmtId="164" fontId="13" fillId="0" borderId="22" xfId="1" applyFont="1" applyFill="1" applyBorder="1" applyAlignment="1" applyProtection="1">
      <alignment vertical="center" wrapText="1"/>
    </xf>
    <xf numFmtId="164" fontId="13" fillId="0" borderId="22" xfId="1" applyFont="1" applyFill="1" applyBorder="1" applyAlignment="1" applyProtection="1">
      <alignment vertical="center" wrapText="1"/>
      <protection locked="0"/>
    </xf>
    <xf numFmtId="164" fontId="13" fillId="0" borderId="24" xfId="1" applyFont="1" applyFill="1" applyBorder="1" applyAlignment="1" applyProtection="1">
      <alignment vertical="center" wrapText="1"/>
      <protection locked="0"/>
    </xf>
    <xf numFmtId="10" fontId="13" fillId="0" borderId="22" xfId="2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167" fontId="10" fillId="0" borderId="0" xfId="5" applyNumberFormat="1" applyFont="1" applyFill="1" applyAlignment="1">
      <alignment horizontal="center" vertical="center"/>
    </xf>
    <xf numFmtId="167" fontId="25" fillId="0" borderId="0" xfId="5" applyNumberFormat="1" applyFont="1" applyFill="1" applyAlignment="1">
      <alignment horizontal="center" vertical="center"/>
    </xf>
    <xf numFmtId="0" fontId="65" fillId="0" borderId="0" xfId="0" applyFont="1" applyAlignment="1">
      <alignment horizontal="center"/>
    </xf>
    <xf numFmtId="0" fontId="67" fillId="0" borderId="0" xfId="86" applyFont="1"/>
    <xf numFmtId="0" fontId="66" fillId="0" borderId="0" xfId="86"/>
    <xf numFmtId="0" fontId="68" fillId="0" borderId="0" xfId="87" applyFont="1" applyAlignment="1">
      <alignment horizontal="right"/>
    </xf>
    <xf numFmtId="0" fontId="69" fillId="0" borderId="0" xfId="86" applyFont="1" applyAlignment="1">
      <alignment horizontal="center"/>
    </xf>
    <xf numFmtId="0" fontId="70" fillId="0" borderId="0" xfId="86" applyFont="1" applyAlignment="1">
      <alignment vertical="top"/>
    </xf>
    <xf numFmtId="0" fontId="71" fillId="0" borderId="0" xfId="86" applyFont="1" applyAlignment="1">
      <alignment vertical="top"/>
    </xf>
    <xf numFmtId="0" fontId="70" fillId="0" borderId="0" xfId="86" applyFont="1" applyAlignment="1">
      <alignment horizontal="center" vertical="top"/>
    </xf>
    <xf numFmtId="0" fontId="2" fillId="0" borderId="0" xfId="86" applyFont="1" applyAlignment="1">
      <alignment vertical="top"/>
    </xf>
    <xf numFmtId="0" fontId="2" fillId="0" borderId="0" xfId="88" applyNumberFormat="1" applyFont="1" applyFill="1" applyAlignment="1">
      <alignment horizontal="center" vertical="top"/>
    </xf>
    <xf numFmtId="0" fontId="2" fillId="0" borderId="0" xfId="89" applyNumberFormat="1" applyFont="1" applyFill="1" applyAlignment="1">
      <alignment horizontal="center" vertical="top"/>
    </xf>
    <xf numFmtId="165" fontId="72" fillId="0" borderId="0" xfId="86" applyNumberFormat="1" applyFont="1" applyAlignment="1">
      <alignment vertical="top"/>
    </xf>
    <xf numFmtId="0" fontId="73" fillId="0" borderId="0" xfId="88" applyNumberFormat="1" applyFont="1" applyFill="1" applyAlignment="1">
      <alignment horizontal="center" vertical="top"/>
    </xf>
    <xf numFmtId="0" fontId="73" fillId="0" borderId="0" xfId="89" applyNumberFormat="1" applyFont="1" applyFill="1" applyAlignment="1">
      <alignment horizontal="center" vertical="top"/>
    </xf>
    <xf numFmtId="0" fontId="73" fillId="0" borderId="0" xfId="86" applyFont="1" applyAlignment="1">
      <alignment vertical="top"/>
    </xf>
    <xf numFmtId="0" fontId="72" fillId="0" borderId="97" xfId="86" applyFont="1" applyBorder="1" applyAlignment="1">
      <alignment horizontal="center" vertical="center"/>
    </xf>
    <xf numFmtId="0" fontId="72" fillId="0" borderId="22" xfId="86" applyFont="1" applyBorder="1" applyAlignment="1">
      <alignment horizontal="center" vertical="center"/>
    </xf>
    <xf numFmtId="0" fontId="72" fillId="0" borderId="22" xfId="86" applyFont="1" applyBorder="1" applyAlignment="1">
      <alignment horizontal="center" vertical="center" wrapText="1"/>
    </xf>
    <xf numFmtId="0" fontId="74" fillId="0" borderId="22" xfId="88" applyNumberFormat="1" applyFont="1" applyFill="1" applyBorder="1" applyAlignment="1">
      <alignment horizontal="center" vertical="center" wrapText="1"/>
    </xf>
    <xf numFmtId="0" fontId="74" fillId="0" borderId="22" xfId="89" applyNumberFormat="1" applyFont="1" applyFill="1" applyBorder="1" applyAlignment="1">
      <alignment horizontal="center" vertical="center" wrapText="1"/>
    </xf>
    <xf numFmtId="165" fontId="74" fillId="0" borderId="22" xfId="89" applyFont="1" applyFill="1" applyBorder="1" applyAlignment="1">
      <alignment horizontal="center" vertical="center" wrapText="1"/>
    </xf>
    <xf numFmtId="169" fontId="74" fillId="0" borderId="22" xfId="88" applyNumberFormat="1" applyFont="1" applyFill="1" applyBorder="1" applyAlignment="1">
      <alignment horizontal="center" vertical="center" wrapText="1"/>
    </xf>
    <xf numFmtId="0" fontId="75" fillId="0" borderId="101" xfId="86" applyFont="1" applyBorder="1" applyAlignment="1">
      <alignment horizontal="center" vertical="top"/>
    </xf>
    <xf numFmtId="0" fontId="75" fillId="0" borderId="102" xfId="86" applyFont="1" applyBorder="1" applyAlignment="1">
      <alignment horizontal="center" vertical="top"/>
    </xf>
    <xf numFmtId="0" fontId="75" fillId="0" borderId="103" xfId="86" applyFont="1" applyBorder="1" applyAlignment="1">
      <alignment horizontal="center" vertical="top"/>
    </xf>
    <xf numFmtId="0" fontId="2" fillId="0" borderId="96" xfId="86" applyFont="1" applyBorder="1" applyAlignment="1">
      <alignment horizontal="center" vertical="top"/>
    </xf>
    <xf numFmtId="0" fontId="2" fillId="0" borderId="65" xfId="86" quotePrefix="1" applyFont="1" applyBorder="1" applyAlignment="1">
      <alignment vertical="top" wrapText="1"/>
    </xf>
    <xf numFmtId="0" fontId="2" fillId="0" borderId="97" xfId="67" applyBorder="1" applyAlignment="1">
      <alignment horizontal="left" vertical="top" wrapText="1"/>
    </xf>
    <xf numFmtId="0" fontId="2" fillId="0" borderId="97" xfId="90" applyFont="1" applyBorder="1" applyAlignment="1">
      <alignment horizontal="center" vertical="top" wrapText="1"/>
    </xf>
    <xf numFmtId="0" fontId="2" fillId="0" borderId="97" xfId="67" applyBorder="1" applyAlignment="1">
      <alignment horizontal="center" vertical="top"/>
    </xf>
    <xf numFmtId="0" fontId="2" fillId="0" borderId="97" xfId="86" applyFont="1" applyBorder="1" applyAlignment="1">
      <alignment horizontal="center" vertical="top" wrapText="1"/>
    </xf>
    <xf numFmtId="165" fontId="40" fillId="0" borderId="97" xfId="89" applyFont="1" applyFill="1" applyBorder="1" applyAlignment="1">
      <alignment vertical="top"/>
    </xf>
    <xf numFmtId="164" fontId="76" fillId="0" borderId="97" xfId="91" applyFont="1" applyFill="1" applyBorder="1" applyAlignment="1">
      <alignment horizontal="center" vertical="top"/>
    </xf>
    <xf numFmtId="164" fontId="2" fillId="0" borderId="97" xfId="91" applyFont="1" applyFill="1" applyBorder="1" applyAlignment="1">
      <alignment horizontal="center" vertical="top"/>
    </xf>
    <xf numFmtId="165" fontId="2" fillId="0" borderId="97" xfId="89" applyFont="1" applyFill="1" applyBorder="1" applyAlignment="1">
      <alignment horizontal="center" vertical="top"/>
    </xf>
    <xf numFmtId="165" fontId="2" fillId="0" borderId="97" xfId="86" applyNumberFormat="1" applyFont="1" applyBorder="1" applyAlignment="1">
      <alignment vertical="top"/>
    </xf>
    <xf numFmtId="165" fontId="2" fillId="0" borderId="98" xfId="86" applyNumberFormat="1" applyFont="1" applyBorder="1" applyAlignment="1">
      <alignment vertical="top"/>
    </xf>
    <xf numFmtId="0" fontId="2" fillId="0" borderId="99" xfId="86" applyFont="1" applyBorder="1" applyAlignment="1">
      <alignment horizontal="center" vertical="top"/>
    </xf>
    <xf numFmtId="0" fontId="66" fillId="0" borderId="104" xfId="86" applyBorder="1" applyAlignment="1">
      <alignment vertical="top" wrapText="1"/>
    </xf>
    <xf numFmtId="0" fontId="66" fillId="0" borderId="22" xfId="86" applyBorder="1" applyAlignment="1">
      <alignment vertical="top" wrapText="1"/>
    </xf>
    <xf numFmtId="0" fontId="66" fillId="0" borderId="22" xfId="86" applyBorder="1" applyAlignment="1">
      <alignment horizontal="center" vertical="top" wrapText="1"/>
    </xf>
    <xf numFmtId="169" fontId="2" fillId="0" borderId="22" xfId="91" applyNumberFormat="1" applyFont="1" applyFill="1" applyBorder="1" applyAlignment="1">
      <alignment horizontal="center" vertical="top" wrapText="1"/>
    </xf>
    <xf numFmtId="169" fontId="2" fillId="0" borderId="22" xfId="91" applyNumberFormat="1" applyFont="1" applyFill="1" applyBorder="1" applyAlignment="1">
      <alignment vertical="top" wrapText="1"/>
    </xf>
    <xf numFmtId="0" fontId="76" fillId="0" borderId="22" xfId="86" applyFont="1" applyBorder="1" applyAlignment="1">
      <alignment horizontal="center" vertical="top"/>
    </xf>
    <xf numFmtId="165" fontId="2" fillId="0" borderId="22" xfId="88" applyNumberFormat="1" applyFont="1" applyFill="1" applyBorder="1" applyAlignment="1">
      <alignment horizontal="center" vertical="top"/>
    </xf>
    <xf numFmtId="0" fontId="2" fillId="0" borderId="22" xfId="89" applyNumberFormat="1" applyFont="1" applyFill="1" applyBorder="1" applyAlignment="1">
      <alignment horizontal="center" vertical="top"/>
    </xf>
    <xf numFmtId="165" fontId="2" fillId="0" borderId="22" xfId="89" applyFont="1" applyFill="1" applyBorder="1" applyAlignment="1">
      <alignment horizontal="center" vertical="top"/>
    </xf>
    <xf numFmtId="165" fontId="2" fillId="0" borderId="22" xfId="86" applyNumberFormat="1" applyFont="1" applyBorder="1" applyAlignment="1">
      <alignment vertical="top"/>
    </xf>
    <xf numFmtId="165" fontId="2" fillId="0" borderId="100" xfId="86" applyNumberFormat="1" applyFont="1" applyBorder="1" applyAlignment="1">
      <alignment vertical="top"/>
    </xf>
    <xf numFmtId="0" fontId="2" fillId="0" borderId="22" xfId="86" applyFont="1" applyBorder="1" applyAlignment="1">
      <alignment horizontal="center" vertical="top" wrapText="1"/>
    </xf>
    <xf numFmtId="165" fontId="40" fillId="0" borderId="22" xfId="89" applyFont="1" applyFill="1" applyBorder="1" applyAlignment="1">
      <alignment vertical="top"/>
    </xf>
    <xf numFmtId="165" fontId="2" fillId="0" borderId="105" xfId="86" applyNumberFormat="1" applyFont="1" applyBorder="1" applyAlignment="1">
      <alignment vertical="top"/>
    </xf>
    <xf numFmtId="0" fontId="2" fillId="0" borderId="22" xfId="90" applyFont="1" applyBorder="1" applyAlignment="1">
      <alignment vertical="top" wrapText="1"/>
    </xf>
    <xf numFmtId="0" fontId="2" fillId="0" borderId="22" xfId="90" applyFont="1" applyBorder="1" applyAlignment="1">
      <alignment horizontal="center" vertical="top" wrapText="1"/>
    </xf>
    <xf numFmtId="0" fontId="2" fillId="0" borderId="22" xfId="67" applyBorder="1" applyAlignment="1">
      <alignment horizontal="center" vertical="top"/>
    </xf>
    <xf numFmtId="0" fontId="2" fillId="0" borderId="101" xfId="86" applyFont="1" applyBorder="1" applyAlignment="1">
      <alignment horizontal="center" vertical="top"/>
    </xf>
    <xf numFmtId="0" fontId="2" fillId="0" borderId="102" xfId="90" applyFont="1" applyBorder="1" applyAlignment="1">
      <alignment vertical="top" wrapText="1"/>
    </xf>
    <xf numFmtId="0" fontId="2" fillId="0" borderId="102" xfId="90" applyFont="1" applyBorder="1" applyAlignment="1">
      <alignment horizontal="center" vertical="top" wrapText="1"/>
    </xf>
    <xf numFmtId="0" fontId="2" fillId="0" borderId="102" xfId="67" applyBorder="1" applyAlignment="1">
      <alignment horizontal="center" vertical="top"/>
    </xf>
    <xf numFmtId="0" fontId="2" fillId="0" borderId="102" xfId="86" applyFont="1" applyBorder="1" applyAlignment="1">
      <alignment horizontal="center" vertical="top" wrapText="1"/>
    </xf>
    <xf numFmtId="165" fontId="40" fillId="0" borderId="102" xfId="89" applyFont="1" applyFill="1" applyBorder="1" applyAlignment="1">
      <alignment vertical="top"/>
    </xf>
    <xf numFmtId="0" fontId="76" fillId="0" borderId="102" xfId="86" applyFont="1" applyBorder="1" applyAlignment="1">
      <alignment horizontal="center" vertical="top"/>
    </xf>
    <xf numFmtId="165" fontId="2" fillId="0" borderId="102" xfId="88" applyNumberFormat="1" applyFont="1" applyFill="1" applyBorder="1" applyAlignment="1">
      <alignment horizontal="center" vertical="top"/>
    </xf>
    <xf numFmtId="0" fontId="2" fillId="0" borderId="102" xfId="89" applyNumberFormat="1" applyFont="1" applyFill="1" applyBorder="1" applyAlignment="1">
      <alignment horizontal="center" vertical="top"/>
    </xf>
    <xf numFmtId="0" fontId="77" fillId="0" borderId="0" xfId="86" quotePrefix="1" applyFont="1" applyAlignment="1">
      <alignment vertical="center" wrapText="1"/>
    </xf>
    <xf numFmtId="0" fontId="77" fillId="0" borderId="0" xfId="86" applyFont="1" applyAlignment="1">
      <alignment vertical="center"/>
    </xf>
    <xf numFmtId="164" fontId="77" fillId="0" borderId="0" xfId="91" applyFont="1" applyBorder="1" applyAlignment="1">
      <alignment vertical="center"/>
    </xf>
    <xf numFmtId="14" fontId="77" fillId="0" borderId="0" xfId="86" applyNumberFormat="1" applyFont="1" applyAlignment="1">
      <alignment vertical="center"/>
    </xf>
    <xf numFmtId="0" fontId="2" fillId="0" borderId="0" xfId="86" applyFont="1" applyAlignment="1">
      <alignment horizontal="center" vertical="center"/>
    </xf>
    <xf numFmtId="0" fontId="67" fillId="0" borderId="0" xfId="86" applyFont="1" applyAlignment="1">
      <alignment horizontal="left"/>
    </xf>
    <xf numFmtId="0" fontId="78" fillId="0" borderId="0" xfId="86" applyFont="1" applyAlignment="1">
      <alignment vertical="center"/>
    </xf>
    <xf numFmtId="0" fontId="2" fillId="0" borderId="0" xfId="86" applyFont="1" applyAlignment="1">
      <alignment horizontal="center"/>
    </xf>
    <xf numFmtId="0" fontId="2" fillId="0" borderId="0" xfId="86" applyFont="1"/>
    <xf numFmtId="0" fontId="79" fillId="0" borderId="0" xfId="86" applyFont="1" applyAlignment="1">
      <alignment horizontal="center"/>
    </xf>
    <xf numFmtId="0" fontId="80" fillId="0" borderId="0" xfId="86" applyFont="1" applyAlignment="1">
      <alignment horizontal="center"/>
    </xf>
    <xf numFmtId="165" fontId="0" fillId="0" borderId="0" xfId="92" applyFont="1"/>
    <xf numFmtId="0" fontId="72" fillId="0" borderId="0" xfId="86" applyFont="1"/>
    <xf numFmtId="0" fontId="81" fillId="0" borderId="107" xfId="86" applyFont="1" applyBorder="1" applyAlignment="1">
      <alignment horizontal="center" vertical="center"/>
    </xf>
    <xf numFmtId="174" fontId="81" fillId="0" borderId="107" xfId="86" applyNumberFormat="1" applyFont="1" applyBorder="1" applyAlignment="1">
      <alignment horizontal="center" vertical="center"/>
    </xf>
    <xf numFmtId="0" fontId="66" fillId="0" borderId="56" xfId="86" applyBorder="1" applyAlignment="1">
      <alignment horizontal="center" vertical="center"/>
    </xf>
    <xf numFmtId="0" fontId="72" fillId="0" borderId="101" xfId="86" applyFont="1" applyBorder="1" applyAlignment="1">
      <alignment horizontal="center" vertical="center"/>
    </xf>
    <xf numFmtId="0" fontId="72" fillId="0" borderId="102" xfId="86" applyFont="1" applyBorder="1" applyAlignment="1">
      <alignment horizontal="center" vertical="center"/>
    </xf>
    <xf numFmtId="0" fontId="72" fillId="0" borderId="102" xfId="86" applyFont="1" applyBorder="1" applyAlignment="1">
      <alignment horizontal="center"/>
    </xf>
    <xf numFmtId="165" fontId="72" fillId="0" borderId="102" xfId="92" applyFont="1" applyBorder="1" applyAlignment="1">
      <alignment horizontal="center" vertical="center"/>
    </xf>
    <xf numFmtId="0" fontId="72" fillId="0" borderId="103" xfId="86" applyFont="1" applyBorder="1" applyAlignment="1">
      <alignment horizontal="center"/>
    </xf>
    <xf numFmtId="0" fontId="67" fillId="0" borderId="110" xfId="86" applyFont="1" applyBorder="1"/>
    <xf numFmtId="0" fontId="67" fillId="0" borderId="73" xfId="86" applyFont="1" applyBorder="1"/>
    <xf numFmtId="174" fontId="67" fillId="0" borderId="73" xfId="92" applyNumberFormat="1" applyFont="1" applyBorder="1"/>
    <xf numFmtId="174" fontId="67" fillId="0" borderId="111" xfId="92" applyNumberFormat="1" applyFont="1" applyBorder="1"/>
    <xf numFmtId="174" fontId="0" fillId="0" borderId="73" xfId="92" applyNumberFormat="1" applyFont="1" applyBorder="1"/>
    <xf numFmtId="174" fontId="0" fillId="0" borderId="112" xfId="92" applyNumberFormat="1" applyFont="1" applyBorder="1"/>
    <xf numFmtId="0" fontId="67" fillId="0" borderId="113" xfId="86" applyFont="1" applyBorder="1"/>
    <xf numFmtId="0" fontId="67" fillId="0" borderId="65" xfId="86" applyFont="1" applyBorder="1"/>
    <xf numFmtId="174" fontId="67" fillId="0" borderId="65" xfId="92" applyNumberFormat="1" applyFont="1" applyBorder="1"/>
    <xf numFmtId="174" fontId="67" fillId="0" borderId="114" xfId="92" applyNumberFormat="1" applyFont="1" applyBorder="1"/>
    <xf numFmtId="174" fontId="0" fillId="0" borderId="65" xfId="92" applyNumberFormat="1" applyFont="1" applyBorder="1"/>
    <xf numFmtId="0" fontId="81" fillId="0" borderId="96" xfId="86" applyFont="1" applyBorder="1"/>
    <xf numFmtId="0" fontId="81" fillId="0" borderId="97" xfId="86" applyFont="1" applyBorder="1"/>
    <xf numFmtId="174" fontId="81" fillId="0" borderId="97" xfId="92" applyNumberFormat="1" applyFont="1" applyBorder="1"/>
    <xf numFmtId="0" fontId="81" fillId="0" borderId="99" xfId="86" applyFont="1" applyBorder="1"/>
    <xf numFmtId="0" fontId="81" fillId="0" borderId="22" xfId="86" applyFont="1" applyBorder="1"/>
    <xf numFmtId="174" fontId="81" fillId="0" borderId="22" xfId="92" applyNumberFormat="1" applyFont="1" applyBorder="1"/>
    <xf numFmtId="0" fontId="81" fillId="0" borderId="101" xfId="86" applyFont="1" applyBorder="1"/>
    <xf numFmtId="0" fontId="81" fillId="0" borderId="102" xfId="86" applyFont="1" applyBorder="1"/>
    <xf numFmtId="174" fontId="81" fillId="0" borderId="102" xfId="92" applyNumberFormat="1" applyFont="1" applyBorder="1"/>
    <xf numFmtId="0" fontId="67" fillId="0" borderId="0" xfId="86" applyFont="1" applyAlignment="1">
      <alignment vertical="center"/>
    </xf>
    <xf numFmtId="0" fontId="67" fillId="0" borderId="115" xfId="86" applyFont="1" applyBorder="1" applyAlignment="1">
      <alignment vertical="center"/>
    </xf>
    <xf numFmtId="0" fontId="81" fillId="0" borderId="116" xfId="86" applyFont="1" applyBorder="1" applyAlignment="1">
      <alignment horizontal="center" vertical="center"/>
    </xf>
    <xf numFmtId="174" fontId="67" fillId="0" borderId="116" xfId="92" applyNumberFormat="1" applyFont="1" applyBorder="1" applyAlignment="1">
      <alignment vertical="center"/>
    </xf>
    <xf numFmtId="0" fontId="66" fillId="0" borderId="0" xfId="86" applyAlignment="1">
      <alignment vertical="center"/>
    </xf>
    <xf numFmtId="0" fontId="74" fillId="0" borderId="0" xfId="86" applyFont="1"/>
    <xf numFmtId="0" fontId="76" fillId="0" borderId="0" xfId="86" applyFont="1"/>
    <xf numFmtId="0" fontId="85" fillId="0" borderId="0" xfId="86" applyFont="1" applyAlignment="1">
      <alignment vertical="center"/>
    </xf>
    <xf numFmtId="0" fontId="66" fillId="0" borderId="0" xfId="86" applyAlignment="1">
      <alignment horizontal="center" vertical="center"/>
    </xf>
    <xf numFmtId="0" fontId="84" fillId="0" borderId="24" xfId="86" applyFont="1" applyBorder="1" applyAlignment="1">
      <alignment horizontal="center" vertical="center" wrapText="1"/>
    </xf>
    <xf numFmtId="0" fontId="84" fillId="0" borderId="53" xfId="86" applyFont="1" applyBorder="1" applyAlignment="1">
      <alignment horizontal="center" vertical="center"/>
    </xf>
    <xf numFmtId="0" fontId="84" fillId="0" borderId="56" xfId="86" applyFont="1" applyBorder="1" applyAlignment="1">
      <alignment horizontal="center" vertical="center"/>
    </xf>
    <xf numFmtId="0" fontId="85" fillId="0" borderId="110" xfId="86" applyFont="1" applyBorder="1" applyAlignment="1">
      <alignment horizontal="center" vertical="center"/>
    </xf>
    <xf numFmtId="0" fontId="86" fillId="0" borderId="121" xfId="86" applyFont="1" applyBorder="1" applyAlignment="1">
      <alignment vertical="center" wrapText="1"/>
    </xf>
    <xf numFmtId="164" fontId="77" fillId="0" borderId="121" xfId="91" applyFont="1" applyBorder="1" applyAlignment="1">
      <alignment vertical="center"/>
    </xf>
    <xf numFmtId="0" fontId="77" fillId="0" borderId="121" xfId="86" quotePrefix="1" applyFont="1" applyBorder="1" applyAlignment="1">
      <alignment vertical="center" wrapText="1"/>
    </xf>
    <xf numFmtId="0" fontId="77" fillId="0" borderId="121" xfId="86" applyFont="1" applyBorder="1" applyAlignment="1">
      <alignment vertical="center"/>
    </xf>
    <xf numFmtId="14" fontId="77" fillId="0" borderId="122" xfId="86" applyNumberFormat="1" applyFont="1" applyBorder="1" applyAlignment="1">
      <alignment vertical="center"/>
    </xf>
    <xf numFmtId="0" fontId="85" fillId="0" borderId="113" xfId="86" applyFont="1" applyBorder="1" applyAlignment="1">
      <alignment horizontal="center" vertical="center"/>
    </xf>
    <xf numFmtId="0" fontId="86" fillId="0" borderId="65" xfId="86" applyFont="1" applyBorder="1" applyAlignment="1">
      <alignment vertical="center" wrapText="1"/>
    </xf>
    <xf numFmtId="164" fontId="77" fillId="0" borderId="65" xfId="91" applyFont="1" applyBorder="1" applyAlignment="1">
      <alignment vertical="center"/>
    </xf>
    <xf numFmtId="0" fontId="77" fillId="0" borderId="65" xfId="86" quotePrefix="1" applyFont="1" applyBorder="1" applyAlignment="1">
      <alignment vertical="center" wrapText="1"/>
    </xf>
    <xf numFmtId="0" fontId="77" fillId="0" borderId="65" xfId="86" applyFont="1" applyBorder="1" applyAlignment="1">
      <alignment vertical="center"/>
    </xf>
    <xf numFmtId="14" fontId="77" fillId="0" borderId="66" xfId="86" applyNumberFormat="1" applyFont="1" applyBorder="1" applyAlignment="1">
      <alignment vertical="center"/>
    </xf>
    <xf numFmtId="0" fontId="87" fillId="0" borderId="53" xfId="93" applyFont="1" applyBorder="1" applyAlignment="1">
      <alignment horizontal="left" vertical="top" wrapText="1"/>
    </xf>
    <xf numFmtId="0" fontId="77" fillId="0" borderId="65" xfId="86" quotePrefix="1" applyFont="1" applyBorder="1" applyAlignment="1">
      <alignment vertical="center"/>
    </xf>
    <xf numFmtId="0" fontId="85" fillId="0" borderId="123" xfId="86" applyFont="1" applyBorder="1" applyAlignment="1">
      <alignment vertical="center"/>
    </xf>
    <xf numFmtId="0" fontId="77" fillId="0" borderId="68" xfId="86" applyFont="1" applyBorder="1" applyAlignment="1">
      <alignment vertical="center"/>
    </xf>
    <xf numFmtId="164" fontId="77" fillId="0" borderId="68" xfId="91" applyFont="1" applyBorder="1" applyAlignment="1">
      <alignment vertical="center"/>
    </xf>
    <xf numFmtId="0" fontId="77" fillId="0" borderId="124" xfId="86" applyFont="1" applyBorder="1" applyAlignment="1">
      <alignment vertical="center"/>
    </xf>
    <xf numFmtId="0" fontId="77" fillId="0" borderId="69" xfId="86" applyFont="1" applyBorder="1" applyAlignment="1">
      <alignment vertical="center"/>
    </xf>
    <xf numFmtId="0" fontId="84" fillId="0" borderId="101" xfId="86" applyFont="1" applyBorder="1" applyAlignment="1">
      <alignment vertical="center"/>
    </xf>
    <xf numFmtId="0" fontId="88" fillId="0" borderId="102" xfId="86" applyFont="1" applyBorder="1" applyAlignment="1">
      <alignment vertical="center"/>
    </xf>
    <xf numFmtId="164" fontId="88" fillId="0" borderId="102" xfId="86" applyNumberFormat="1" applyFont="1" applyBorder="1" applyAlignment="1">
      <alignment vertical="center"/>
    </xf>
    <xf numFmtId="0" fontId="88" fillId="0" borderId="125" xfId="86" applyFont="1" applyBorder="1" applyAlignment="1">
      <alignment vertical="center"/>
    </xf>
    <xf numFmtId="0" fontId="88" fillId="0" borderId="126" xfId="86" applyFont="1" applyBorder="1" applyAlignment="1">
      <alignment vertical="center"/>
    </xf>
    <xf numFmtId="0" fontId="72" fillId="0" borderId="0" xfId="86" applyFont="1" applyAlignment="1">
      <alignment vertical="center"/>
    </xf>
    <xf numFmtId="0" fontId="77" fillId="0" borderId="0" xfId="86" applyFont="1" applyAlignment="1">
      <alignment horizontal="center" vertical="center"/>
    </xf>
    <xf numFmtId="0" fontId="77" fillId="0" borderId="0" xfId="86" applyFont="1" applyAlignment="1">
      <alignment horizontal="center"/>
    </xf>
    <xf numFmtId="0" fontId="77" fillId="0" borderId="0" xfId="86" applyFont="1"/>
    <xf numFmtId="0" fontId="89" fillId="0" borderId="0" xfId="86" applyFont="1" applyAlignment="1">
      <alignment horizontal="center"/>
    </xf>
    <xf numFmtId="0" fontId="78" fillId="0" borderId="0" xfId="86" applyFont="1" applyAlignment="1">
      <alignment horizontal="center" vertical="center"/>
    </xf>
    <xf numFmtId="164" fontId="78" fillId="0" borderId="0" xfId="91" applyFont="1" applyAlignment="1">
      <alignment vertical="center"/>
    </xf>
    <xf numFmtId="164" fontId="78" fillId="0" borderId="0" xfId="86" applyNumberFormat="1" applyFont="1" applyAlignment="1">
      <alignment vertical="center"/>
    </xf>
    <xf numFmtId="169" fontId="78" fillId="0" borderId="0" xfId="91" applyNumberFormat="1" applyFont="1" applyAlignment="1">
      <alignment vertical="center"/>
    </xf>
    <xf numFmtId="169" fontId="78" fillId="0" borderId="0" xfId="86" applyNumberFormat="1" applyFont="1" applyAlignment="1">
      <alignment vertical="center"/>
    </xf>
    <xf numFmtId="0" fontId="71" fillId="0" borderId="0" xfId="86" applyFont="1" applyAlignment="1">
      <alignment horizontal="center"/>
    </xf>
    <xf numFmtId="0" fontId="66" fillId="0" borderId="127" xfId="86" applyBorder="1"/>
    <xf numFmtId="0" fontId="72" fillId="0" borderId="53" xfId="86" applyFont="1" applyBorder="1" applyAlignment="1">
      <alignment horizontal="center" vertical="center" wrapText="1"/>
    </xf>
    <xf numFmtId="0" fontId="90" fillId="0" borderId="24" xfId="86" applyFont="1" applyBorder="1" applyAlignment="1">
      <alignment horizontal="center" vertical="center" wrapText="1"/>
    </xf>
    <xf numFmtId="0" fontId="72" fillId="0" borderId="53" xfId="86" applyFont="1" applyBorder="1" applyAlignment="1">
      <alignment horizontal="center" vertical="center"/>
    </xf>
    <xf numFmtId="0" fontId="90" fillId="0" borderId="53" xfId="86" applyFont="1" applyBorder="1" applyAlignment="1">
      <alignment horizontal="center" vertical="center" wrapText="1"/>
    </xf>
    <xf numFmtId="0" fontId="91" fillId="0" borderId="24" xfId="86" applyFont="1" applyBorder="1" applyAlignment="1">
      <alignment vertical="center"/>
    </xf>
    <xf numFmtId="0" fontId="91" fillId="0" borderId="24" xfId="86" applyFont="1" applyBorder="1" applyAlignment="1">
      <alignment horizontal="center" vertical="center"/>
    </xf>
    <xf numFmtId="0" fontId="91" fillId="0" borderId="130" xfId="86" applyFont="1" applyBorder="1" applyAlignment="1">
      <alignment horizontal="center" vertical="center"/>
    </xf>
    <xf numFmtId="0" fontId="72" fillId="0" borderId="0" xfId="86" applyFont="1" applyAlignment="1">
      <alignment horizontal="center" vertical="center" wrapText="1"/>
    </xf>
    <xf numFmtId="0" fontId="91" fillId="0" borderId="53" xfId="86" applyFont="1" applyBorder="1" applyAlignment="1">
      <alignment horizontal="center" vertical="center"/>
    </xf>
    <xf numFmtId="0" fontId="91" fillId="0" borderId="53" xfId="86" applyFont="1" applyBorder="1" applyAlignment="1">
      <alignment horizontal="center" vertical="center" wrapText="1"/>
    </xf>
    <xf numFmtId="0" fontId="91" fillId="0" borderId="132" xfId="86" applyFont="1" applyBorder="1" applyAlignment="1">
      <alignment horizontal="center" vertical="center" wrapText="1"/>
    </xf>
    <xf numFmtId="0" fontId="72" fillId="0" borderId="56" xfId="86" applyFont="1" applyBorder="1" applyAlignment="1">
      <alignment horizontal="center" vertical="center"/>
    </xf>
    <xf numFmtId="0" fontId="91" fillId="0" borderId="56" xfId="86" applyFont="1" applyBorder="1" applyAlignment="1">
      <alignment vertical="center"/>
    </xf>
    <xf numFmtId="0" fontId="91" fillId="0" borderId="56" xfId="86" applyFont="1" applyBorder="1" applyAlignment="1">
      <alignment horizontal="center" vertical="center"/>
    </xf>
    <xf numFmtId="0" fontId="91" fillId="0" borderId="29" xfId="86" applyFont="1" applyBorder="1" applyAlignment="1">
      <alignment horizontal="center" vertical="center"/>
    </xf>
    <xf numFmtId="0" fontId="66" fillId="0" borderId="73" xfId="86" applyBorder="1" applyAlignment="1">
      <alignment horizontal="center" vertical="center" wrapText="1"/>
    </xf>
    <xf numFmtId="0" fontId="92" fillId="0" borderId="73" xfId="86" applyFont="1" applyBorder="1" applyAlignment="1">
      <alignment vertical="center" wrapText="1"/>
    </xf>
    <xf numFmtId="0" fontId="66" fillId="0" borderId="73" xfId="86" applyBorder="1" applyAlignment="1">
      <alignment vertical="center" wrapText="1"/>
    </xf>
    <xf numFmtId="165" fontId="66" fillId="0" borderId="111" xfId="86" applyNumberFormat="1" applyBorder="1" applyAlignment="1">
      <alignment vertical="center" wrapText="1"/>
    </xf>
    <xf numFmtId="0" fontId="66" fillId="0" borderId="111" xfId="86" applyBorder="1" applyAlignment="1">
      <alignment vertical="center" wrapText="1"/>
    </xf>
    <xf numFmtId="0" fontId="2" fillId="0" borderId="73" xfId="86" applyFont="1" applyBorder="1" applyAlignment="1">
      <alignment vertical="center" wrapText="1"/>
    </xf>
    <xf numFmtId="0" fontId="2" fillId="0" borderId="111" xfId="86" applyFont="1" applyBorder="1" applyAlignment="1">
      <alignment vertical="center" wrapText="1"/>
    </xf>
    <xf numFmtId="169" fontId="0" fillId="0" borderId="111" xfId="91" applyNumberFormat="1" applyFont="1" applyBorder="1" applyAlignment="1">
      <alignment vertical="center" wrapText="1"/>
    </xf>
    <xf numFmtId="0" fontId="2" fillId="0" borderId="73" xfId="86" quotePrefix="1" applyFont="1" applyBorder="1" applyAlignment="1">
      <alignment vertical="center" wrapText="1"/>
    </xf>
    <xf numFmtId="0" fontId="2" fillId="0" borderId="65" xfId="86" quotePrefix="1" applyFont="1" applyBorder="1" applyAlignment="1">
      <alignment vertical="center" wrapText="1"/>
    </xf>
    <xf numFmtId="0" fontId="66" fillId="0" borderId="131" xfId="86" applyBorder="1" applyAlignment="1">
      <alignment vertical="center" wrapText="1"/>
    </xf>
    <xf numFmtId="0" fontId="66" fillId="0" borderId="65" xfId="86" applyBorder="1" applyAlignment="1">
      <alignment horizontal="center" vertical="center" wrapText="1"/>
    </xf>
    <xf numFmtId="0" fontId="92" fillId="0" borderId="65" xfId="86" applyFont="1" applyBorder="1" applyAlignment="1">
      <alignment vertical="center" wrapText="1"/>
    </xf>
    <xf numFmtId="0" fontId="66" fillId="0" borderId="65" xfId="86" applyBorder="1" applyAlignment="1">
      <alignment vertical="center" wrapText="1"/>
    </xf>
    <xf numFmtId="0" fontId="66" fillId="0" borderId="114" xfId="86" applyBorder="1" applyAlignment="1">
      <alignment vertical="center" wrapText="1"/>
    </xf>
    <xf numFmtId="0" fontId="2" fillId="0" borderId="65" xfId="86" applyFont="1" applyBorder="1" applyAlignment="1">
      <alignment vertical="center" wrapText="1"/>
    </xf>
    <xf numFmtId="169" fontId="0" fillId="0" borderId="114" xfId="91" applyNumberFormat="1" applyFont="1" applyBorder="1" applyAlignment="1">
      <alignment vertical="center" wrapText="1"/>
    </xf>
    <xf numFmtId="0" fontId="66" fillId="0" borderId="134" xfId="86" applyBorder="1" applyAlignment="1">
      <alignment vertical="center" wrapText="1"/>
    </xf>
    <xf numFmtId="165" fontId="66" fillId="0" borderId="114" xfId="86" applyNumberFormat="1" applyBorder="1" applyAlignment="1">
      <alignment vertical="center" wrapText="1"/>
    </xf>
    <xf numFmtId="0" fontId="66" fillId="0" borderId="136" xfId="86" applyBorder="1" applyAlignment="1">
      <alignment horizontal="center"/>
    </xf>
    <xf numFmtId="0" fontId="66" fillId="0" borderId="136" xfId="86" applyBorder="1"/>
    <xf numFmtId="0" fontId="66" fillId="0" borderId="137" xfId="86" applyBorder="1"/>
    <xf numFmtId="0" fontId="66" fillId="0" borderId="138" xfId="86" applyBorder="1"/>
    <xf numFmtId="0" fontId="72" fillId="0" borderId="22" xfId="86" applyFont="1" applyBorder="1" applyAlignment="1">
      <alignment vertical="center"/>
    </xf>
    <xf numFmtId="165" fontId="72" fillId="0" borderId="128" xfId="86" applyNumberFormat="1" applyFont="1" applyBorder="1" applyAlignment="1">
      <alignment vertical="center"/>
    </xf>
    <xf numFmtId="0" fontId="72" fillId="0" borderId="128" xfId="86" applyFont="1" applyBorder="1" applyAlignment="1">
      <alignment vertical="center"/>
    </xf>
    <xf numFmtId="0" fontId="72" fillId="0" borderId="105" xfId="86" applyFont="1" applyBorder="1" applyAlignment="1">
      <alignment vertical="center"/>
    </xf>
    <xf numFmtId="0" fontId="86" fillId="0" borderId="0" xfId="86" applyFont="1"/>
    <xf numFmtId="0" fontId="12" fillId="0" borderId="22" xfId="3" applyFont="1" applyFill="1" applyBorder="1" applyAlignment="1" applyProtection="1">
      <alignment horizontal="center" vertical="center"/>
    </xf>
    <xf numFmtId="0" fontId="32" fillId="0" borderId="22" xfId="3" applyFont="1" applyFill="1" applyBorder="1" applyAlignment="1" applyProtection="1">
      <alignment horizontal="center" vertical="center"/>
    </xf>
    <xf numFmtId="0" fontId="13" fillId="4" borderId="24" xfId="1" applyNumberFormat="1" applyFont="1" applyFill="1" applyBorder="1" applyAlignment="1" applyProtection="1">
      <alignment horizontal="left" vertical="top" wrapText="1"/>
    </xf>
    <xf numFmtId="0" fontId="0" fillId="0" borderId="53" xfId="0" applyNumberFormat="1" applyBorder="1"/>
    <xf numFmtId="0" fontId="0" fillId="0" borderId="56" xfId="0" applyNumberFormat="1" applyBorder="1"/>
    <xf numFmtId="0" fontId="8" fillId="0" borderId="0" xfId="3" applyFont="1" applyFill="1" applyBorder="1" applyAlignment="1" applyProtection="1">
      <alignment horizontal="center" vertical="center"/>
    </xf>
    <xf numFmtId="0" fontId="56" fillId="0" borderId="0" xfId="3" applyFont="1" applyFill="1" applyBorder="1" applyAlignment="1" applyProtection="1">
      <alignment horizontal="center" vertical="center"/>
      <protection locked="0"/>
    </xf>
    <xf numFmtId="0" fontId="12" fillId="0" borderId="40" xfId="3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Fill="1" applyBorder="1" applyAlignment="1" applyProtection="1">
      <alignment horizontal="center" vertical="center" wrapText="1"/>
      <protection locked="0"/>
    </xf>
    <xf numFmtId="0" fontId="12" fillId="0" borderId="9" xfId="3" applyFont="1" applyFill="1" applyBorder="1" applyAlignment="1" applyProtection="1">
      <alignment horizontal="center" vertical="center" wrapText="1"/>
      <protection locked="0"/>
    </xf>
    <xf numFmtId="168" fontId="12" fillId="0" borderId="41" xfId="44" applyNumberFormat="1" applyFont="1" applyFill="1" applyBorder="1" applyAlignment="1" applyProtection="1">
      <alignment horizontal="center" vertical="center"/>
      <protection locked="0"/>
    </xf>
    <xf numFmtId="168" fontId="12" fillId="0" borderId="42" xfId="44" applyNumberFormat="1" applyFont="1" applyFill="1" applyBorder="1" applyAlignment="1" applyProtection="1">
      <alignment horizontal="center" vertical="center"/>
      <protection locked="0"/>
    </xf>
    <xf numFmtId="168" fontId="12" fillId="0" borderId="43" xfId="44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Fill="1" applyAlignment="1" applyProtection="1"/>
    <xf numFmtId="167" fontId="12" fillId="0" borderId="5" xfId="83" applyNumberFormat="1" applyFont="1" applyFill="1" applyBorder="1" applyAlignment="1" applyProtection="1">
      <alignment horizontal="center" vertical="center"/>
      <protection locked="0"/>
    </xf>
    <xf numFmtId="167" fontId="12" fillId="0" borderId="9" xfId="83" applyNumberFormat="1" applyFont="1" applyFill="1" applyBorder="1" applyAlignment="1" applyProtection="1">
      <alignment horizontal="center" vertical="center"/>
      <protection locked="0"/>
    </xf>
    <xf numFmtId="10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0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0" fontId="6" fillId="0" borderId="7" xfId="3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11" xfId="3" applyFont="1" applyFill="1" applyBorder="1" applyAlignment="1" applyProtection="1">
      <alignment horizontal="center" vertical="center"/>
      <protection locked="0"/>
    </xf>
    <xf numFmtId="0" fontId="5" fillId="0" borderId="12" xfId="3" applyFont="1" applyFill="1" applyBorder="1" applyAlignment="1" applyProtection="1">
      <alignment horizontal="center" vertical="center"/>
      <protection locked="0"/>
    </xf>
    <xf numFmtId="0" fontId="78" fillId="0" borderId="0" xfId="86" applyFont="1" applyAlignment="1">
      <alignment horizontal="center" vertical="center"/>
    </xf>
    <xf numFmtId="165" fontId="78" fillId="0" borderId="0" xfId="86" applyNumberFormat="1" applyFont="1" applyAlignment="1">
      <alignment horizontal="center" vertical="center"/>
    </xf>
    <xf numFmtId="0" fontId="84" fillId="0" borderId="24" xfId="86" applyFont="1" applyBorder="1" applyAlignment="1">
      <alignment horizontal="center" vertical="center" wrapText="1"/>
    </xf>
    <xf numFmtId="0" fontId="74" fillId="0" borderId="53" xfId="86" applyFont="1" applyBorder="1" applyAlignment="1">
      <alignment horizontal="center" vertical="center" wrapText="1"/>
    </xf>
    <xf numFmtId="0" fontId="74" fillId="0" borderId="56" xfId="86" applyFont="1" applyBorder="1" applyAlignment="1">
      <alignment horizontal="center" vertical="center" wrapText="1"/>
    </xf>
    <xf numFmtId="0" fontId="74" fillId="0" borderId="24" xfId="86" applyFont="1" applyBorder="1" applyAlignment="1">
      <alignment horizontal="center" vertical="center" wrapText="1"/>
    </xf>
    <xf numFmtId="0" fontId="84" fillId="0" borderId="24" xfId="86" applyFont="1" applyBorder="1" applyAlignment="1">
      <alignment horizontal="center" vertical="center"/>
    </xf>
    <xf numFmtId="0" fontId="84" fillId="0" borderId="53" xfId="86" applyFont="1" applyBorder="1" applyAlignment="1">
      <alignment horizontal="center" vertical="center"/>
    </xf>
    <xf numFmtId="0" fontId="84" fillId="0" borderId="56" xfId="86" applyFont="1" applyBorder="1" applyAlignment="1">
      <alignment horizontal="center" vertical="center"/>
    </xf>
    <xf numFmtId="0" fontId="84" fillId="0" borderId="22" xfId="86" applyFont="1" applyBorder="1" applyAlignment="1">
      <alignment horizontal="center" vertical="center" wrapText="1"/>
    </xf>
    <xf numFmtId="0" fontId="84" fillId="0" borderId="71" xfId="86" applyFont="1" applyBorder="1" applyAlignment="1">
      <alignment horizontal="center" vertical="center" wrapText="1"/>
    </xf>
    <xf numFmtId="0" fontId="84" fillId="0" borderId="56" xfId="86" applyFont="1" applyBorder="1" applyAlignment="1">
      <alignment horizontal="center" vertical="center" wrapText="1"/>
    </xf>
    <xf numFmtId="0" fontId="84" fillId="0" borderId="119" xfId="86" applyFont="1" applyBorder="1" applyAlignment="1">
      <alignment horizontal="center" vertical="center" wrapText="1"/>
    </xf>
    <xf numFmtId="0" fontId="84" fillId="0" borderId="120" xfId="86" applyFont="1" applyBorder="1" applyAlignment="1">
      <alignment horizontal="center" vertical="center" wrapText="1"/>
    </xf>
    <xf numFmtId="0" fontId="84" fillId="0" borderId="0" xfId="86" applyFont="1" applyAlignment="1">
      <alignment horizontal="center" vertical="center"/>
    </xf>
    <xf numFmtId="0" fontId="84" fillId="0" borderId="117" xfId="86" applyFont="1" applyBorder="1" applyAlignment="1">
      <alignment horizontal="center" vertical="center" wrapText="1"/>
    </xf>
    <xf numFmtId="0" fontId="84" fillId="0" borderId="118" xfId="86" applyFont="1" applyBorder="1" applyAlignment="1">
      <alignment horizontal="center" vertical="center" wrapText="1"/>
    </xf>
    <xf numFmtId="0" fontId="74" fillId="0" borderId="118" xfId="86" applyFont="1" applyBorder="1" applyAlignment="1">
      <alignment horizontal="center" vertical="center" wrapText="1"/>
    </xf>
    <xf numFmtId="0" fontId="74" fillId="0" borderId="109" xfId="86" applyFont="1" applyBorder="1" applyAlignment="1">
      <alignment horizontal="center" vertical="center" wrapText="1"/>
    </xf>
    <xf numFmtId="0" fontId="84" fillId="0" borderId="50" xfId="86" applyFont="1" applyBorder="1" applyAlignment="1">
      <alignment horizontal="center" vertical="center" wrapText="1"/>
    </xf>
    <xf numFmtId="0" fontId="84" fillId="0" borderId="53" xfId="86" applyFont="1" applyBorder="1" applyAlignment="1">
      <alignment horizontal="center" vertical="center" wrapText="1"/>
    </xf>
    <xf numFmtId="0" fontId="84" fillId="0" borderId="48" xfId="86" applyFont="1" applyBorder="1" applyAlignment="1">
      <alignment horizontal="center" vertical="center"/>
    </xf>
    <xf numFmtId="0" fontId="84" fillId="0" borderId="94" xfId="86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59" fillId="0" borderId="47" xfId="0" applyFont="1" applyBorder="1" applyAlignment="1">
      <alignment horizontal="center" vertical="center" wrapText="1"/>
    </xf>
    <xf numFmtId="0" fontId="59" fillId="0" borderId="52" xfId="0" applyFont="1" applyBorder="1" applyAlignment="1">
      <alignment horizontal="center" vertical="center" wrapText="1"/>
    </xf>
    <xf numFmtId="0" fontId="59" fillId="0" borderId="55" xfId="0" applyFont="1" applyBorder="1" applyAlignment="1">
      <alignment horizontal="center" vertical="center" wrapText="1"/>
    </xf>
    <xf numFmtId="0" fontId="59" fillId="0" borderId="48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/>
    </xf>
    <xf numFmtId="0" fontId="59" fillId="0" borderId="0" xfId="84" applyFont="1" applyAlignment="1">
      <alignment horizontal="center"/>
    </xf>
    <xf numFmtId="0" fontId="59" fillId="0" borderId="76" xfId="84" applyFont="1" applyBorder="1" applyAlignment="1">
      <alignment horizontal="center" vertical="center"/>
    </xf>
    <xf numFmtId="0" fontId="59" fillId="0" borderId="81" xfId="84" applyFont="1" applyBorder="1" applyAlignment="1">
      <alignment horizontal="center" vertical="center"/>
    </xf>
    <xf numFmtId="0" fontId="59" fillId="0" borderId="82" xfId="84" applyFont="1" applyBorder="1" applyAlignment="1">
      <alignment horizontal="center" vertical="center"/>
    </xf>
    <xf numFmtId="0" fontId="59" fillId="0" borderId="50" xfId="84" applyFont="1" applyBorder="1" applyAlignment="1">
      <alignment horizontal="center" vertical="center"/>
    </xf>
    <xf numFmtId="0" fontId="59" fillId="0" borderId="53" xfId="84" applyFont="1" applyBorder="1" applyAlignment="1">
      <alignment horizontal="center" vertical="center"/>
    </xf>
    <xf numFmtId="0" fontId="59" fillId="0" borderId="83" xfId="84" applyFont="1" applyBorder="1" applyAlignment="1">
      <alignment horizontal="center" vertical="center"/>
    </xf>
    <xf numFmtId="0" fontId="59" fillId="0" borderId="77" xfId="84" applyFont="1" applyBorder="1" applyAlignment="1">
      <alignment horizontal="center" vertical="center"/>
    </xf>
    <xf numFmtId="0" fontId="59" fillId="0" borderId="0" xfId="84" applyFont="1" applyBorder="1" applyAlignment="1">
      <alignment horizontal="center" vertical="center"/>
    </xf>
    <xf numFmtId="0" fontId="59" fillId="0" borderId="84" xfId="84" applyFont="1" applyBorder="1" applyAlignment="1">
      <alignment horizontal="center" vertical="center"/>
    </xf>
    <xf numFmtId="0" fontId="59" fillId="0" borderId="78" xfId="84" applyFont="1" applyBorder="1" applyAlignment="1">
      <alignment horizontal="center" vertical="center"/>
    </xf>
    <xf numFmtId="0" fontId="59" fillId="0" borderId="79" xfId="84" applyFont="1" applyBorder="1" applyAlignment="1">
      <alignment horizontal="center" vertical="center"/>
    </xf>
    <xf numFmtId="0" fontId="59" fillId="0" borderId="80" xfId="84" applyFont="1" applyBorder="1" applyAlignment="1">
      <alignment horizontal="center" vertical="center"/>
    </xf>
    <xf numFmtId="0" fontId="39" fillId="0" borderId="0" xfId="84" applyAlignment="1">
      <alignment horizontal="center"/>
    </xf>
    <xf numFmtId="0" fontId="62" fillId="0" borderId="0" xfId="84" applyFont="1" applyAlignment="1">
      <alignment horizontal="center"/>
    </xf>
    <xf numFmtId="0" fontId="59" fillId="0" borderId="0" xfId="84" applyFont="1" applyAlignment="1">
      <alignment horizontal="left" vertical="top" wrapText="1"/>
    </xf>
    <xf numFmtId="0" fontId="59" fillId="0" borderId="84" xfId="84" applyFont="1" applyBorder="1" applyAlignment="1">
      <alignment horizontal="left" vertical="top" wrapText="1"/>
    </xf>
    <xf numFmtId="0" fontId="59" fillId="0" borderId="92" xfId="84" applyFont="1" applyBorder="1" applyAlignment="1">
      <alignment horizontal="center" vertical="center"/>
    </xf>
    <xf numFmtId="0" fontId="59" fillId="0" borderId="85" xfId="84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 wrapText="1"/>
    </xf>
    <xf numFmtId="0" fontId="59" fillId="0" borderId="94" xfId="0" applyFont="1" applyBorder="1" applyAlignment="1">
      <alignment horizontal="center" vertical="center" wrapText="1"/>
    </xf>
    <xf numFmtId="0" fontId="59" fillId="0" borderId="78" xfId="0" applyFont="1" applyBorder="1" applyAlignment="1">
      <alignment horizontal="center" vertical="center"/>
    </xf>
    <xf numFmtId="0" fontId="59" fillId="0" borderId="79" xfId="0" applyFont="1" applyBorder="1" applyAlignment="1">
      <alignment horizontal="center" vertical="center"/>
    </xf>
    <xf numFmtId="0" fontId="59" fillId="0" borderId="95" xfId="0" applyFont="1" applyBorder="1" applyAlignment="1">
      <alignment horizontal="center" vertical="center"/>
    </xf>
    <xf numFmtId="0" fontId="59" fillId="0" borderId="50" xfId="0" applyFont="1" applyBorder="1" applyAlignment="1">
      <alignment horizontal="center" vertical="center" wrapText="1"/>
    </xf>
    <xf numFmtId="0" fontId="59" fillId="0" borderId="56" xfId="0" applyFont="1" applyBorder="1" applyAlignment="1">
      <alignment horizontal="center" vertical="center" wrapText="1"/>
    </xf>
    <xf numFmtId="0" fontId="72" fillId="0" borderId="98" xfId="86" applyFont="1" applyBorder="1" applyAlignment="1">
      <alignment horizontal="center" vertical="center" wrapText="1"/>
    </xf>
    <xf numFmtId="0" fontId="72" fillId="0" borderId="100" xfId="86" applyFont="1" applyBorder="1" applyAlignment="1">
      <alignment horizontal="center" vertical="center" wrapText="1"/>
    </xf>
    <xf numFmtId="0" fontId="69" fillId="0" borderId="0" xfId="86" applyFont="1" applyAlignment="1">
      <alignment horizontal="center"/>
    </xf>
    <xf numFmtId="0" fontId="72" fillId="0" borderId="96" xfId="86" applyFont="1" applyBorder="1" applyAlignment="1">
      <alignment horizontal="center" vertical="center"/>
    </xf>
    <xf numFmtId="0" fontId="72" fillId="0" borderId="99" xfId="86" applyFont="1" applyBorder="1" applyAlignment="1">
      <alignment horizontal="center" vertical="center"/>
    </xf>
    <xf numFmtId="0" fontId="72" fillId="0" borderId="97" xfId="86" applyFont="1" applyBorder="1" applyAlignment="1">
      <alignment horizontal="center" vertical="center" wrapText="1"/>
    </xf>
    <xf numFmtId="0" fontId="72" fillId="0" borderId="22" xfId="86" applyFont="1" applyBorder="1" applyAlignment="1">
      <alignment horizontal="center" vertical="center" wrapText="1"/>
    </xf>
    <xf numFmtId="0" fontId="72" fillId="0" borderId="97" xfId="86" applyFont="1" applyBorder="1" applyAlignment="1">
      <alignment horizontal="center" vertical="center"/>
    </xf>
    <xf numFmtId="165" fontId="72" fillId="0" borderId="97" xfId="89" applyFont="1" applyFill="1" applyBorder="1" applyAlignment="1">
      <alignment horizontal="center" vertical="center" wrapText="1"/>
    </xf>
    <xf numFmtId="165" fontId="72" fillId="0" borderId="22" xfId="89" applyFont="1" applyFill="1" applyBorder="1" applyAlignment="1">
      <alignment horizontal="center" vertical="center" wrapText="1"/>
    </xf>
    <xf numFmtId="0" fontId="74" fillId="0" borderId="97" xfId="86" applyFont="1" applyBorder="1" applyAlignment="1">
      <alignment horizontal="center" vertical="top" wrapText="1"/>
    </xf>
    <xf numFmtId="0" fontId="81" fillId="0" borderId="108" xfId="86" applyFont="1" applyBorder="1" applyAlignment="1">
      <alignment horizontal="center" vertical="center" wrapText="1"/>
    </xf>
    <xf numFmtId="0" fontId="66" fillId="0" borderId="105" xfId="86" applyBorder="1" applyAlignment="1">
      <alignment vertical="center" wrapText="1"/>
    </xf>
    <xf numFmtId="0" fontId="81" fillId="0" borderId="106" xfId="86" applyFont="1" applyBorder="1" applyAlignment="1">
      <alignment horizontal="center" vertical="center"/>
    </xf>
    <xf numFmtId="0" fontId="66" fillId="0" borderId="109" xfId="86" applyBorder="1" applyAlignment="1">
      <alignment horizontal="center" vertical="center"/>
    </xf>
    <xf numFmtId="0" fontId="81" fillId="0" borderId="107" xfId="86" applyFont="1" applyBorder="1" applyAlignment="1">
      <alignment horizontal="center" vertical="center"/>
    </xf>
    <xf numFmtId="0" fontId="66" fillId="0" borderId="56" xfId="86" applyBorder="1" applyAlignment="1">
      <alignment horizontal="center" vertical="center"/>
    </xf>
    <xf numFmtId="0" fontId="81" fillId="0" borderId="107" xfId="86" applyFont="1" applyBorder="1" applyAlignment="1">
      <alignment horizontal="center" vertical="center" wrapText="1"/>
    </xf>
    <xf numFmtId="0" fontId="66" fillId="0" borderId="56" xfId="86" applyBorder="1" applyAlignment="1">
      <alignment vertical="center" wrapText="1"/>
    </xf>
    <xf numFmtId="0" fontId="66" fillId="0" borderId="56" xfId="86" applyBorder="1" applyAlignment="1">
      <alignment horizontal="center" vertical="center" wrapText="1"/>
    </xf>
    <xf numFmtId="0" fontId="66" fillId="0" borderId="56" xfId="86" applyBorder="1"/>
    <xf numFmtId="0" fontId="91" fillId="0" borderId="25" xfId="86" applyFont="1" applyBorder="1" applyAlignment="1">
      <alignment horizontal="center" vertical="center"/>
    </xf>
    <xf numFmtId="0" fontId="91" fillId="0" borderId="133" xfId="86" applyFont="1" applyBorder="1" applyAlignment="1">
      <alignment horizontal="center" vertical="center"/>
    </xf>
    <xf numFmtId="0" fontId="91" fillId="0" borderId="24" xfId="86" applyFont="1" applyBorder="1" applyAlignment="1">
      <alignment horizontal="center" vertical="center"/>
    </xf>
    <xf numFmtId="0" fontId="72" fillId="0" borderId="56" xfId="86" applyFont="1" applyBorder="1" applyAlignment="1">
      <alignment vertical="center"/>
    </xf>
    <xf numFmtId="0" fontId="71" fillId="0" borderId="0" xfId="86" applyFont="1" applyAlignment="1">
      <alignment horizontal="center"/>
    </xf>
    <xf numFmtId="0" fontId="72" fillId="0" borderId="24" xfId="86" applyFont="1" applyBorder="1" applyAlignment="1">
      <alignment horizontal="center" vertical="center" wrapText="1"/>
    </xf>
    <xf numFmtId="0" fontId="72" fillId="0" borderId="53" xfId="86" applyFont="1" applyBorder="1" applyAlignment="1">
      <alignment horizontal="center" vertical="center" wrapText="1"/>
    </xf>
    <xf numFmtId="0" fontId="72" fillId="0" borderId="56" xfId="86" applyFont="1" applyBorder="1" applyAlignment="1">
      <alignment horizontal="center" vertical="center" wrapText="1"/>
    </xf>
    <xf numFmtId="0" fontId="72" fillId="0" borderId="128" xfId="86" applyFont="1" applyBorder="1" applyAlignment="1">
      <alignment horizontal="center" vertical="center" wrapText="1"/>
    </xf>
    <xf numFmtId="0" fontId="72" fillId="0" borderId="129" xfId="86" applyFont="1" applyBorder="1" applyAlignment="1">
      <alignment horizontal="center" vertical="center" wrapText="1"/>
    </xf>
    <xf numFmtId="0" fontId="72" fillId="0" borderId="130" xfId="86" applyFont="1" applyBorder="1" applyAlignment="1">
      <alignment horizontal="center" vertical="center" wrapText="1"/>
    </xf>
    <xf numFmtId="0" fontId="72" fillId="0" borderId="132" xfId="86" applyFont="1" applyBorder="1" applyAlignment="1">
      <alignment horizontal="center" vertical="center" wrapText="1"/>
    </xf>
    <xf numFmtId="0" fontId="72" fillId="0" borderId="25" xfId="86" applyFont="1" applyBorder="1" applyAlignment="1">
      <alignment horizontal="center" vertical="center" wrapText="1"/>
    </xf>
    <xf numFmtId="0" fontId="72" fillId="0" borderId="29" xfId="86" applyFont="1" applyBorder="1" applyAlignment="1">
      <alignment horizontal="center" vertical="center" wrapText="1"/>
    </xf>
    <xf numFmtId="0" fontId="72" fillId="0" borderId="133" xfId="86" applyFont="1" applyBorder="1" applyAlignment="1">
      <alignment horizontal="center" vertical="center" wrapText="1"/>
    </xf>
    <xf numFmtId="0" fontId="72" fillId="0" borderId="131" xfId="86" applyFont="1" applyBorder="1" applyAlignment="1">
      <alignment horizontal="center" vertical="center"/>
    </xf>
    <xf numFmtId="0" fontId="72" fillId="0" borderId="134" xfId="86" applyFont="1" applyBorder="1" applyAlignment="1">
      <alignment horizontal="center" vertical="center"/>
    </xf>
    <xf numFmtId="0" fontId="72" fillId="0" borderId="135" xfId="86" applyFont="1" applyBorder="1" applyAlignment="1">
      <alignment horizontal="center" vertical="center"/>
    </xf>
  </cellXfs>
  <cellStyles count="94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 [0]" xfId="1" builtinId="6"/>
    <cellStyle name="Comma [0] 11 2" xfId="88" xr:uid="{C2F3B10E-9CC1-4107-971E-CD85649A26AD}"/>
    <cellStyle name="Comma [0] 2" xfId="4" xr:uid="{00000000-0005-0000-0000-00001C000000}"/>
    <cellStyle name="Comma [0] 2 2" xfId="33" xr:uid="{00000000-0005-0000-0000-00001D000000}"/>
    <cellStyle name="Comma [0] 2 3" xfId="34" xr:uid="{00000000-0005-0000-0000-00001E000000}"/>
    <cellStyle name="Comma [0] 2 4" xfId="35" xr:uid="{00000000-0005-0000-0000-00001F000000}"/>
    <cellStyle name="Comma [0] 2 5" xfId="36" xr:uid="{00000000-0005-0000-0000-000020000000}"/>
    <cellStyle name="Comma [0] 3" xfId="37" xr:uid="{00000000-0005-0000-0000-000021000000}"/>
    <cellStyle name="Comma [0] 4" xfId="38" xr:uid="{00000000-0005-0000-0000-000022000000}"/>
    <cellStyle name="Comma [0] 5" xfId="39" xr:uid="{00000000-0005-0000-0000-000023000000}"/>
    <cellStyle name="Comma [0] 6" xfId="40" xr:uid="{00000000-0005-0000-0000-000024000000}"/>
    <cellStyle name="Comma [0] 7" xfId="41" xr:uid="{00000000-0005-0000-0000-000025000000}"/>
    <cellStyle name="Comma [0] 8" xfId="91" xr:uid="{67A98C8B-92CE-4F5A-8872-607393A115BB}"/>
    <cellStyle name="Comma 10" xfId="89" xr:uid="{BFCBDADE-2B0F-4489-B173-C3269BB99526}"/>
    <cellStyle name="Comma 2" xfId="5" xr:uid="{00000000-0005-0000-0000-000026000000}"/>
    <cellStyle name="Comma 2 2" xfId="42" xr:uid="{00000000-0005-0000-0000-000027000000}"/>
    <cellStyle name="Comma 2 3" xfId="43" xr:uid="{00000000-0005-0000-0000-000028000000}"/>
    <cellStyle name="Comma 2 4" xfId="44" xr:uid="{00000000-0005-0000-0000-000029000000}"/>
    <cellStyle name="Comma 2 4 2" xfId="83" xr:uid="{00000000-0005-0000-0000-00002A000000}"/>
    <cellStyle name="Comma 2 5" xfId="45" xr:uid="{00000000-0005-0000-0000-00002B000000}"/>
    <cellStyle name="Comma 2 6" xfId="85" xr:uid="{00000000-0005-0000-0000-00002C000000}"/>
    <cellStyle name="Comma 3" xfId="46" xr:uid="{00000000-0005-0000-0000-00002D000000}"/>
    <cellStyle name="Comma 4" xfId="47" xr:uid="{00000000-0005-0000-0000-00002E000000}"/>
    <cellStyle name="Comma 5" xfId="48" xr:uid="{00000000-0005-0000-0000-00002F000000}"/>
    <cellStyle name="Comma 6" xfId="49" xr:uid="{00000000-0005-0000-0000-000030000000}"/>
    <cellStyle name="Comma 7" xfId="50" xr:uid="{00000000-0005-0000-0000-000031000000}"/>
    <cellStyle name="Comma 8" xfId="51" xr:uid="{00000000-0005-0000-0000-000032000000}"/>
    <cellStyle name="Comma 9" xfId="92" xr:uid="{A100A69B-5E5B-41A6-9B58-C3F588A3534B}"/>
    <cellStyle name="Excel Built-in Normal" xfId="52" xr:uid="{00000000-0005-0000-0000-000033000000}"/>
    <cellStyle name="Explanatory Text 2" xfId="53" xr:uid="{00000000-0005-0000-0000-000034000000}"/>
    <cellStyle name="Good 2" xfId="54" xr:uid="{00000000-0005-0000-0000-000035000000}"/>
    <cellStyle name="Heading 1 2" xfId="55" xr:uid="{00000000-0005-0000-0000-000036000000}"/>
    <cellStyle name="Heading 2 2" xfId="56" xr:uid="{00000000-0005-0000-0000-000037000000}"/>
    <cellStyle name="Heading 3 2" xfId="57" xr:uid="{00000000-0005-0000-0000-000038000000}"/>
    <cellStyle name="Heading 4 2" xfId="58" xr:uid="{00000000-0005-0000-0000-000039000000}"/>
    <cellStyle name="Input 2" xfId="59" xr:uid="{00000000-0005-0000-0000-00003A000000}"/>
    <cellStyle name="Linked Cell 2" xfId="60" xr:uid="{00000000-0005-0000-0000-00003B000000}"/>
    <cellStyle name="Neutral 2" xfId="61" xr:uid="{00000000-0005-0000-0000-00003C000000}"/>
    <cellStyle name="Normal" xfId="0" builtinId="0"/>
    <cellStyle name="Normal 10" xfId="62" xr:uid="{00000000-0005-0000-0000-00003E000000}"/>
    <cellStyle name="Normal 11" xfId="63" xr:uid="{00000000-0005-0000-0000-00003F000000}"/>
    <cellStyle name="Normal 12" xfId="64" xr:uid="{00000000-0005-0000-0000-000040000000}"/>
    <cellStyle name="Normal 13" xfId="86" xr:uid="{2211EAA8-9985-44B4-AB28-769C06B0AC86}"/>
    <cellStyle name="Normal 2" xfId="3" xr:uid="{00000000-0005-0000-0000-000041000000}"/>
    <cellStyle name="Normal 2 2" xfId="65" xr:uid="{00000000-0005-0000-0000-000042000000}"/>
    <cellStyle name="Normal 2 2 2" xfId="93" xr:uid="{B5B7C985-45BD-481C-ABA1-2D44EF434D5A}"/>
    <cellStyle name="Normal 2 3" xfId="66" xr:uid="{00000000-0005-0000-0000-000043000000}"/>
    <cellStyle name="Normal 26 2 2" xfId="90" xr:uid="{69FAF021-D6E9-44D8-991E-56482026DB72}"/>
    <cellStyle name="Normal 3" xfId="67" xr:uid="{00000000-0005-0000-0000-000044000000}"/>
    <cellStyle name="Normal 3 2" xfId="68" xr:uid="{00000000-0005-0000-0000-000045000000}"/>
    <cellStyle name="Normal 3 3" xfId="69" xr:uid="{00000000-0005-0000-0000-000046000000}"/>
    <cellStyle name="Normal 4" xfId="70" xr:uid="{00000000-0005-0000-0000-000047000000}"/>
    <cellStyle name="Normal 5" xfId="71" xr:uid="{00000000-0005-0000-0000-000048000000}"/>
    <cellStyle name="Normal 5 2" xfId="84" xr:uid="{00000000-0005-0000-0000-000049000000}"/>
    <cellStyle name="Normal 6" xfId="72" xr:uid="{00000000-0005-0000-0000-00004A000000}"/>
    <cellStyle name="Normal 7" xfId="73" xr:uid="{00000000-0005-0000-0000-00004B000000}"/>
    <cellStyle name="Normal 8" xfId="74" xr:uid="{00000000-0005-0000-0000-00004C000000}"/>
    <cellStyle name="Normal 9" xfId="75" xr:uid="{00000000-0005-0000-0000-00004D000000}"/>
    <cellStyle name="Normal_Form Neraca" xfId="87" xr:uid="{CB3C97E6-C308-4F06-A3EF-3A9E1D45F15A}"/>
    <cellStyle name="Note 2" xfId="76" xr:uid="{00000000-0005-0000-0000-00004E000000}"/>
    <cellStyle name="Output 2" xfId="77" xr:uid="{00000000-0005-0000-0000-00004F000000}"/>
    <cellStyle name="Percent" xfId="2" builtinId="5"/>
    <cellStyle name="Percent 2" xfId="78" xr:uid="{00000000-0005-0000-0000-000051000000}"/>
    <cellStyle name="Percent 3" xfId="79" xr:uid="{00000000-0005-0000-0000-000052000000}"/>
    <cellStyle name="Title 2" xfId="80" xr:uid="{00000000-0005-0000-0000-000053000000}"/>
    <cellStyle name="Total 2" xfId="81" xr:uid="{00000000-0005-0000-0000-000054000000}"/>
    <cellStyle name="Warning Text 2" xfId="82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217497</xdr:colOff>
      <xdr:row>4</xdr:row>
      <xdr:rowOff>117008</xdr:rowOff>
    </xdr:from>
    <xdr:to>
      <xdr:col>34</xdr:col>
      <xdr:colOff>591707</xdr:colOff>
      <xdr:row>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0925968" y="1080714"/>
          <a:ext cx="1618063" cy="521727"/>
          <a:chOff x="22550020" y="842989"/>
          <a:chExt cx="1138212" cy="1022427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2550021" y="842989"/>
            <a:ext cx="1132779" cy="196064"/>
          </a:xfrm>
          <a:prstGeom prst="rect">
            <a:avLst/>
          </a:prstGeom>
          <a:solidFill>
            <a:srgbClr val="99FF33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id-ID" sz="1100">
                <a:solidFill>
                  <a:sysClr val="windowText" lastClr="000000"/>
                </a:solidFill>
                <a:latin typeface="Century Gothic" pitchFamily="34" charset="0"/>
              </a:rPr>
              <a:t>PROGRAM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2555453" y="1048264"/>
            <a:ext cx="1132779" cy="196064"/>
          </a:xfrm>
          <a:prstGeom prst="rect">
            <a:avLst/>
          </a:prstGeom>
          <a:solidFill>
            <a:srgbClr val="FFFF00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id-ID" sz="110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KEGIATAN</a:t>
            </a:r>
            <a:endParaRPr lang="id-ID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2555453" y="1253538"/>
            <a:ext cx="1132779" cy="1960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id-ID" sz="1100">
                <a:solidFill>
                  <a:sysClr val="windowText" lastClr="000000"/>
                </a:solidFill>
                <a:latin typeface="Century Gothic" pitchFamily="34" charset="0"/>
              </a:rPr>
              <a:t>B.</a:t>
            </a:r>
            <a:r>
              <a:rPr lang="id-ID" sz="1100" baseline="0">
                <a:solidFill>
                  <a:sysClr val="windowText" lastClr="000000"/>
                </a:solidFill>
                <a:latin typeface="Century Gothic" pitchFamily="34" charset="0"/>
              </a:rPr>
              <a:t> Pegawai</a:t>
            </a:r>
            <a:endParaRPr lang="id-ID" sz="1100">
              <a:solidFill>
                <a:sysClr val="windowText" lastClr="000000"/>
              </a:solidFill>
              <a:latin typeface="Century Gothic" pitchFamily="34" charset="0"/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2550020" y="1464078"/>
            <a:ext cx="1132779" cy="196064"/>
          </a:xfrm>
          <a:prstGeom prst="rect">
            <a:avLst/>
          </a:prstGeom>
          <a:solidFill>
            <a:srgbClr val="00CCFF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id-ID" sz="1000">
                <a:solidFill>
                  <a:sysClr val="windowText" lastClr="000000"/>
                </a:solidFill>
                <a:latin typeface="Century Gothic" pitchFamily="34" charset="0"/>
              </a:rPr>
              <a:t>B. Barang</a:t>
            </a:r>
            <a:r>
              <a:rPr lang="id-ID" sz="1000" baseline="0">
                <a:solidFill>
                  <a:sysClr val="windowText" lastClr="000000"/>
                </a:solidFill>
                <a:latin typeface="Century Gothic" pitchFamily="34" charset="0"/>
              </a:rPr>
              <a:t> &amp; Js</a:t>
            </a:r>
            <a:endParaRPr lang="id-ID" sz="1000">
              <a:solidFill>
                <a:sysClr val="windowText" lastClr="000000"/>
              </a:solidFill>
              <a:latin typeface="Century Gothic" pitchFamily="34" charset="0"/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22550020" y="1669352"/>
            <a:ext cx="1132779" cy="19606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id-ID" sz="1100">
                <a:solidFill>
                  <a:sysClr val="windowText" lastClr="000000"/>
                </a:solidFill>
                <a:latin typeface="Century Gothic" pitchFamily="34" charset="0"/>
              </a:rPr>
              <a:t>B. Modal</a:t>
            </a:r>
          </a:p>
        </xdr:txBody>
      </xdr:sp>
    </xdr:grpSp>
    <xdr:clientData fPrintsWithSheet="0"/>
  </xdr:twoCellAnchor>
  <xdr:twoCellAnchor>
    <xdr:from>
      <xdr:col>17</xdr:col>
      <xdr:colOff>1142999</xdr:colOff>
      <xdr:row>161</xdr:row>
      <xdr:rowOff>89646</xdr:rowOff>
    </xdr:from>
    <xdr:to>
      <xdr:col>18</xdr:col>
      <xdr:colOff>1013247</xdr:colOff>
      <xdr:row>169</xdr:row>
      <xdr:rowOff>22411</xdr:rowOff>
    </xdr:to>
    <xdr:pic>
      <xdr:nvPicPr>
        <xdr:cNvPr id="9" name="Picture 7" descr="ttd bu and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/>
        </a:blip>
        <a:srcRect/>
        <a:stretch>
          <a:fillRect/>
        </a:stretch>
      </xdr:blipFill>
      <xdr:spPr bwMode="auto">
        <a:xfrm>
          <a:off x="9763124" y="50486421"/>
          <a:ext cx="1127548" cy="122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3404324</xdr:colOff>
      <xdr:row>168</xdr:row>
      <xdr:rowOff>4170</xdr:rowOff>
    </xdr:from>
    <xdr:to>
      <xdr:col>27</xdr:col>
      <xdr:colOff>4913587</xdr:colOff>
      <xdr:row>168</xdr:row>
      <xdr:rowOff>6568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238065" y="49054636"/>
          <a:ext cx="1509263" cy="239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11</xdr:row>
      <xdr:rowOff>29115</xdr:rowOff>
    </xdr:from>
    <xdr:ext cx="817245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0625" y="2162715"/>
          <a:ext cx="81724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 I H I 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11</xdr:row>
      <xdr:rowOff>29115</xdr:rowOff>
    </xdr:from>
    <xdr:ext cx="817245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90625" y="2162715"/>
          <a:ext cx="81724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 I H I 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10</xdr:row>
      <xdr:rowOff>29115</xdr:rowOff>
    </xdr:from>
    <xdr:ext cx="817245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90625" y="1972215"/>
          <a:ext cx="81724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 I H I L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11</xdr:row>
      <xdr:rowOff>29115</xdr:rowOff>
    </xdr:from>
    <xdr:ext cx="3609975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04925" y="2143665"/>
          <a:ext cx="3609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 I H I L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11</xdr:row>
      <xdr:rowOff>29115</xdr:rowOff>
    </xdr:from>
    <xdr:ext cx="3609975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304925" y="2143665"/>
          <a:ext cx="3609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 I H I L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11206</xdr:colOff>
      <xdr:row>8</xdr:row>
      <xdr:rowOff>952500</xdr:rowOff>
    </xdr:from>
    <xdr:ext cx="4549588" cy="96004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964081" y="2686050"/>
          <a:ext cx="4549588" cy="9600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 I H I L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11</xdr:row>
      <xdr:rowOff>29115</xdr:rowOff>
    </xdr:from>
    <xdr:ext cx="3609975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304925" y="2143665"/>
          <a:ext cx="3609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 I H I L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KBAR_TANDJUNG\2014\P3ADK\APLIKASI_BKU\12_DESEMBER_2014_P3AD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ADK\AppData\Local\Temp\01_SPJ\12_DESEMBER_P3ADK_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KBAR_TANDJUNG\2015\SPJ_P3ADK_2015\12_DESEMBER_P3ADK_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KBAR_TANDJUNG\2017\01_SPJ_P3ADK_2017\12_DESEMBER_P3ADK_2017_NEWxlsm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KBAR_TANDJUNG\2018\BEND_2018%20-%20BARU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KBAR_TANDJUNG\2016\01_SPJ_P3ADK_2016\12_DESEMBER_P3ADK_20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PIL\AKUNTANSI%20Dindukcapil\Akuntansi%202018\LAMPIRAN2%20Laporan%20KEUANGAN%20Dukcapil%202018%20(edit%20ASE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BASE"/>
      <sheetName val="BKU"/>
      <sheetName val="RINCIAN_OBJEK"/>
      <sheetName val="BUKU KAS"/>
      <sheetName val="BUKU_BANK"/>
      <sheetName val="REGISTER"/>
      <sheetName val="LAP_SP2D"/>
      <sheetName val="REKAP_SP2D"/>
      <sheetName val="BUKU PAJAK"/>
      <sheetName val="Readme"/>
      <sheetName val="LAP_ TU"/>
      <sheetName val="LAP_ UP"/>
      <sheetName val="REKAPPAJAK"/>
      <sheetName val="LAP_SPJ"/>
      <sheetName val="PENJABARANN"/>
      <sheetName val="LRA"/>
    </sheetNames>
    <sheetDataSet>
      <sheetData sheetId="0">
        <row r="2">
          <cell r="D2" t="str">
            <v>Bagian Perekonomian, Pengembangan PAD dan Kerjasama Setda Kota Yogyakarta</v>
          </cell>
        </row>
        <row r="3">
          <cell r="D3" t="str">
            <v>SEKRETARIAT DAERAH KOTA YOGYAKARTA</v>
          </cell>
          <cell r="J3">
            <v>1</v>
          </cell>
          <cell r="K3" t="str">
            <v>RR. ANDARINI, SE, M.Si</v>
          </cell>
          <cell r="L3" t="str">
            <v>01_106</v>
          </cell>
          <cell r="M3" t="str">
            <v>Bu Anda (POP)</v>
          </cell>
          <cell r="N3" t="str">
            <v>KODE_ANDA_POP</v>
          </cell>
          <cell r="O3" t="str">
            <v>Bu Anda (POP) -- 01_106</v>
          </cell>
          <cell r="P3" t="str">
            <v>Perekonomian dan Optimalisasi Pendapatan</v>
          </cell>
        </row>
        <row r="4">
          <cell r="D4">
            <v>2014</v>
          </cell>
          <cell r="J4">
            <v>2</v>
          </cell>
          <cell r="K4" t="str">
            <v>YULI HIDAYAT, SE, ST, MA, M.Ec.Dev</v>
          </cell>
          <cell r="L4" t="str">
            <v>133</v>
          </cell>
          <cell r="M4" t="str">
            <v>Yuli (Pajak Retribusi)</v>
          </cell>
          <cell r="N4" t="str">
            <v>KODE_YULI_PAJAK</v>
          </cell>
          <cell r="O4" t="str">
            <v>Yuli (Pajak Retribusi) -- 133</v>
          </cell>
          <cell r="P4" t="str">
            <v>Pengembangan Pajak dan Retribusi</v>
          </cell>
        </row>
        <row r="5">
          <cell r="D5" t="str">
            <v>Desember</v>
          </cell>
          <cell r="J5">
            <v>3</v>
          </cell>
          <cell r="K5" t="str">
            <v>NINDYO DEWANTO, SH.,M.Hum</v>
          </cell>
          <cell r="L5" t="str">
            <v>132</v>
          </cell>
          <cell r="M5" t="str">
            <v>Nindyo (Kerjasama)</v>
          </cell>
          <cell r="N5" t="str">
            <v>KODE_NINDYO_KERJASAMA</v>
          </cell>
          <cell r="O5" t="str">
            <v>Nindyo (Kerjasama) -- 132</v>
          </cell>
          <cell r="P5" t="str">
            <v>Kerjasama</v>
          </cell>
        </row>
        <row r="6">
          <cell r="J6">
            <v>4</v>
          </cell>
        </row>
        <row r="7">
          <cell r="D7" t="str">
            <v>DANANG SOEBAGJONO, SE</v>
          </cell>
          <cell r="J7">
            <v>5</v>
          </cell>
          <cell r="L7" t="str">
            <v>00.00</v>
          </cell>
          <cell r="M7" t="str">
            <v>Belanja Pegawai</v>
          </cell>
          <cell r="N7" t="str">
            <v>KODE_BELANJA_GAJI</v>
          </cell>
          <cell r="O7" t="str">
            <v>Belanja Pegawai -- 00.00</v>
          </cell>
          <cell r="P7" t="str">
            <v>GAJI DAN TUNJANGAN PEGAWAI DAERAH</v>
          </cell>
        </row>
        <row r="8">
          <cell r="D8" t="str">
            <v>19600513 198811 1 001</v>
          </cell>
        </row>
        <row r="9">
          <cell r="D9" t="str">
            <v>M. AKBAR BAGUS ANDIKA</v>
          </cell>
        </row>
        <row r="10">
          <cell r="D10" t="str">
            <v>19851026 201101 1 002</v>
          </cell>
        </row>
        <row r="17">
          <cell r="J17" t="str">
            <v>No.</v>
          </cell>
          <cell r="K17" t="str">
            <v>#bulan</v>
          </cell>
          <cell r="L17" t="str">
            <v>#SP2D</v>
          </cell>
          <cell r="M17" t="str">
            <v>#SP2D&amp;SPJ</v>
          </cell>
        </row>
        <row r="18">
          <cell r="J18">
            <v>1</v>
          </cell>
          <cell r="K18" t="str">
            <v>Januari</v>
          </cell>
          <cell r="L18" t="str">
            <v>LS GAJI</v>
          </cell>
          <cell r="M18" t="str">
            <v>SP2D GAJI</v>
          </cell>
        </row>
        <row r="19">
          <cell r="J19">
            <v>2</v>
          </cell>
          <cell r="K19" t="str">
            <v>Februari</v>
          </cell>
          <cell r="L19" t="str">
            <v>LS</v>
          </cell>
          <cell r="M19" t="str">
            <v>SP2D LS</v>
          </cell>
        </row>
        <row r="20">
          <cell r="J20">
            <v>3</v>
          </cell>
          <cell r="K20" t="str">
            <v>Maret</v>
          </cell>
          <cell r="L20" t="str">
            <v>GU</v>
          </cell>
          <cell r="M20" t="str">
            <v>SP2D GU</v>
          </cell>
        </row>
        <row r="21">
          <cell r="J21">
            <v>4</v>
          </cell>
          <cell r="K21" t="str">
            <v>April</v>
          </cell>
          <cell r="M21" t="str">
            <v>SP2D TU</v>
          </cell>
        </row>
        <row r="22">
          <cell r="J22">
            <v>5</v>
          </cell>
          <cell r="K22" t="str">
            <v>Mei</v>
          </cell>
          <cell r="M22" t="str">
            <v>SP2D UP</v>
          </cell>
        </row>
        <row r="23">
          <cell r="J23">
            <v>6</v>
          </cell>
          <cell r="K23" t="str">
            <v>Juni</v>
          </cell>
          <cell r="M23" t="str">
            <v>---</v>
          </cell>
        </row>
        <row r="24">
          <cell r="J24">
            <v>7</v>
          </cell>
          <cell r="K24" t="str">
            <v>Juli</v>
          </cell>
          <cell r="M24" t="str">
            <v>GAJI</v>
          </cell>
        </row>
        <row r="25">
          <cell r="J25">
            <v>8</v>
          </cell>
          <cell r="K25" t="str">
            <v>Agustus</v>
          </cell>
          <cell r="M25" t="str">
            <v>LS</v>
          </cell>
        </row>
        <row r="26">
          <cell r="J26">
            <v>9</v>
          </cell>
          <cell r="K26" t="str">
            <v>September</v>
          </cell>
          <cell r="M26" t="str">
            <v>GU</v>
          </cell>
        </row>
        <row r="27">
          <cell r="J27">
            <v>10</v>
          </cell>
          <cell r="K27" t="str">
            <v>Oktober</v>
          </cell>
          <cell r="M27" t="str">
            <v>TU</v>
          </cell>
        </row>
        <row r="28">
          <cell r="J28">
            <v>11</v>
          </cell>
          <cell r="K28" t="str">
            <v>Nopember</v>
          </cell>
          <cell r="M28" t="str">
            <v>---</v>
          </cell>
        </row>
        <row r="29">
          <cell r="J29">
            <v>12</v>
          </cell>
          <cell r="K29" t="str">
            <v>Desember</v>
          </cell>
          <cell r="M29" t="str">
            <v>TR_PPN</v>
          </cell>
        </row>
        <row r="30">
          <cell r="M30" t="str">
            <v>TR_PPH 21</v>
          </cell>
        </row>
        <row r="31">
          <cell r="M31" t="str">
            <v>TR_PPH 22</v>
          </cell>
        </row>
        <row r="32">
          <cell r="M32" t="str">
            <v>TR_PPH 23</v>
          </cell>
        </row>
        <row r="33">
          <cell r="M33" t="str">
            <v>---</v>
          </cell>
        </row>
        <row r="34">
          <cell r="M34" t="str">
            <v>ST_PPN</v>
          </cell>
        </row>
        <row r="35">
          <cell r="M35" t="str">
            <v>ST_PPH 21</v>
          </cell>
        </row>
        <row r="36">
          <cell r="M36" t="str">
            <v>ST_PPH 22</v>
          </cell>
        </row>
        <row r="37">
          <cell r="M37" t="str">
            <v>ST_PPH 23</v>
          </cell>
        </row>
        <row r="38">
          <cell r="M38" t="str">
            <v>---</v>
          </cell>
        </row>
        <row r="39">
          <cell r="M39" t="str">
            <v>PANJAR</v>
          </cell>
        </row>
      </sheetData>
      <sheetData sheetId="1">
        <row r="1">
          <cell r="B1" t="str">
            <v>DATABASE LAPORAN FUNGSIONAL T.A 2014</v>
          </cell>
        </row>
        <row r="10">
          <cell r="B10" t="str">
            <v>1.20.1.20.03E.00.00.5.1.1.01</v>
          </cell>
          <cell r="AD10" t="str">
            <v>.00.00.5.1.1.01 -- 69492910</v>
          </cell>
        </row>
        <row r="11">
          <cell r="B11" t="str">
            <v>1.20.1.20.03E.00.00.5.1.1.01.01</v>
          </cell>
          <cell r="AD11" t="str">
            <v>.00.00.5.1.1.01.01 -- 52456600</v>
          </cell>
        </row>
        <row r="12">
          <cell r="B12" t="str">
            <v>1.20.1.20.03E.00.00.5.1.1.01.02</v>
          </cell>
          <cell r="AD12" t="str">
            <v>.00.00.5.1.1.01.02 -- 6208168</v>
          </cell>
        </row>
        <row r="13">
          <cell r="B13" t="str">
            <v>1.20.1.20.03E.00.00.5.1.1.01.03</v>
          </cell>
          <cell r="AD13" t="str">
            <v>.00.00.5.1.1.01.03 -- 2880000</v>
          </cell>
        </row>
        <row r="14">
          <cell r="B14" t="str">
            <v>1.20.1.20.03E.00.00.5.1.1.01.04</v>
          </cell>
          <cell r="AD14" t="str">
            <v>.00.00.5.1.1.01.04 -- 0</v>
          </cell>
        </row>
        <row r="15">
          <cell r="B15" t="str">
            <v>1.20.1.20.03E.00.00.5.1.1.01.05</v>
          </cell>
          <cell r="AD15" t="str">
            <v>.00.00.5.1.1.01.05 -- 2955000</v>
          </cell>
        </row>
        <row r="16">
          <cell r="B16" t="str">
            <v>1.20.1.20.03E.00.00.5.1.1.01.06</v>
          </cell>
          <cell r="AD16" t="str">
            <v>.00.00.5.1.1.01.06 -- 4046080</v>
          </cell>
        </row>
        <row r="17">
          <cell r="B17" t="str">
            <v>1.20.1.20.03E.00.00.5.1.1.01.07</v>
          </cell>
          <cell r="AD17" t="str">
            <v>.00.00.5.1.1.01.07 -- 946037</v>
          </cell>
        </row>
        <row r="18">
          <cell r="B18" t="str">
            <v>1.20.1.20.03E.00.00.5.1.1.01.08</v>
          </cell>
          <cell r="AD18" t="str">
            <v>.00.00.5.1.1.01.08 -- 1025</v>
          </cell>
        </row>
        <row r="19">
          <cell r="AD19" t="str">
            <v xml:space="preserve"> -- </v>
          </cell>
        </row>
        <row r="34">
          <cell r="B34" t="str">
            <v>1.20.1.20.03E.01.01.5.2.2.01.04</v>
          </cell>
          <cell r="AD34" t="str">
            <v>.01.01.5.2.2.01.04 -- 0</v>
          </cell>
        </row>
        <row r="35">
          <cell r="B35" t="str">
            <v>1.20.1.20.03E.01.01.5.2.2.03.07</v>
          </cell>
          <cell r="AD35" t="str">
            <v>.01.01.5.2.2.03.07 -- 18000</v>
          </cell>
        </row>
        <row r="36">
          <cell r="B36" t="str">
            <v>1.20.1.20.03E.01.06.5.2.2.05.05</v>
          </cell>
          <cell r="AD36" t="str">
            <v>.01.06.5.2.2.05.05 -- 0</v>
          </cell>
        </row>
        <row r="37">
          <cell r="B37" t="str">
            <v>1.20.1.20.03E.01.07.5.2.1.01.05</v>
          </cell>
          <cell r="AD37" t="str">
            <v>.01.07.5.2.1.01.05 -- 3750000</v>
          </cell>
        </row>
        <row r="38">
          <cell r="B38" t="str">
            <v>1.20.1.20.03E.01.08.5.2.1.01.01</v>
          </cell>
          <cell r="AD38" t="str">
            <v>.01.08.5.2.1.01.01 -- 0</v>
          </cell>
        </row>
        <row r="39">
          <cell r="B39" t="str">
            <v>1.20.1.20.03E.01.08.5.2.1.01.02</v>
          </cell>
          <cell r="AD39" t="str">
            <v>.01.08.5.2.1.01.02 -- 115000</v>
          </cell>
        </row>
        <row r="40">
          <cell r="B40" t="str">
            <v>1.20.1.20.03E.01.08.5.2.2.01.05</v>
          </cell>
          <cell r="AD40" t="str">
            <v>.01.08.5.2.2.01.05 -- 521700</v>
          </cell>
        </row>
        <row r="41">
          <cell r="B41" t="str">
            <v>1.20.1.20.03E.01.08.5.2.2.20.09</v>
          </cell>
          <cell r="AD41" t="str">
            <v>.01.08.5.2.2.20.09 -- 2920000</v>
          </cell>
        </row>
        <row r="42">
          <cell r="B42" t="str">
            <v>1.20.1.20.03E.01.09.5.2.2.20.04</v>
          </cell>
          <cell r="AD42" t="str">
            <v>.01.09.5.2.2.20.04 -- 0</v>
          </cell>
        </row>
        <row r="43">
          <cell r="B43" t="str">
            <v>1.20.1.20.03E.01.10.5.2.2.01.01</v>
          </cell>
          <cell r="AD43" t="str">
            <v>.01.10.5.2.2.01.01 -- 2363500</v>
          </cell>
        </row>
        <row r="44">
          <cell r="B44" t="str">
            <v>1.20.1.20.03E.01.11.5.2.2.06.01</v>
          </cell>
          <cell r="AD44" t="str">
            <v>.01.11.5.2.2.06.01 -- 0</v>
          </cell>
        </row>
        <row r="45">
          <cell r="B45" t="str">
            <v>1.20.1.20.03E.01.11.5.2.2.06.02</v>
          </cell>
          <cell r="AD45" t="str">
            <v>.01.11.5.2.2.06.02 -- 3888400</v>
          </cell>
        </row>
        <row r="46">
          <cell r="B46" t="str">
            <v>1.20.1.20.03E.01.12.5.2.2.01.03</v>
          </cell>
          <cell r="AD46" t="str">
            <v>.01.12.5.2.2.01.03 -- 0</v>
          </cell>
        </row>
        <row r="47">
          <cell r="B47" t="str">
            <v>1.20.1.20.03E.01.13.5.2.2.02.07</v>
          </cell>
          <cell r="AD47" t="str">
            <v>.01.13.5.2.2.02.07 -- 1595000</v>
          </cell>
        </row>
        <row r="48">
          <cell r="B48" t="str">
            <v>1.20.1.20.03E.01.13.5.2.2.02.08</v>
          </cell>
          <cell r="AD48" t="str">
            <v>.01.13.5.2.2.02.08 -- 0</v>
          </cell>
        </row>
        <row r="49">
          <cell r="B49" t="str">
            <v>1.20.1.20.03E.01.14.5.2.2.02.08</v>
          </cell>
          <cell r="AD49" t="str">
            <v>.01.14.5.2.2.02.08 -- 835000</v>
          </cell>
        </row>
        <row r="50">
          <cell r="B50" t="str">
            <v>1.20.1.20.03E.01.14.5.2.2.02.12</v>
          </cell>
          <cell r="AD50" t="str">
            <v>.01.14.5.2.2.02.12 -- 0</v>
          </cell>
        </row>
        <row r="51">
          <cell r="B51" t="str">
            <v>1.20.1.20.03E.01.15.5.2.2.02.06</v>
          </cell>
          <cell r="AD51" t="str">
            <v>.01.15.5.2.2.02.06 -- 493800</v>
          </cell>
        </row>
        <row r="52">
          <cell r="B52" t="str">
            <v>1.20.1.20.03E.01.15.5.2.2.03.05</v>
          </cell>
          <cell r="AD52" t="str">
            <v>.01.15.5.2.2.03.05 -- 370000</v>
          </cell>
        </row>
        <row r="53">
          <cell r="B53" t="str">
            <v>1.20.1.20.03E.01.17.5.2.2.11.01</v>
          </cell>
          <cell r="AD53" t="str">
            <v>.01.17.5.2.2.11.01 -- 420000</v>
          </cell>
        </row>
        <row r="54">
          <cell r="B54" t="str">
            <v>1.20.1.20.03E.01.17.5.2.2.11.02</v>
          </cell>
          <cell r="AD54" t="str">
            <v>.01.17.5.2.2.11.02 -- 1409000</v>
          </cell>
        </row>
        <row r="55">
          <cell r="B55" t="str">
            <v>1.20.1.20.03E.01.17.5.2.2.11.03</v>
          </cell>
          <cell r="AD55" t="str">
            <v>.01.17.5.2.2.11.03 -- 224000</v>
          </cell>
        </row>
        <row r="56">
          <cell r="B56" t="str">
            <v>1.20.1.20.03E.01.18.5.2.2.15.02</v>
          </cell>
          <cell r="AD56" t="str">
            <v>.01.18.5.2.2.15.02 -- 58568640</v>
          </cell>
        </row>
        <row r="57">
          <cell r="B57" t="str">
            <v>1.20.1.20.03E.01.19.5.2.1.02.02</v>
          </cell>
          <cell r="AD57" t="str">
            <v>.01.19.5.2.1.02.02 -- 8500000</v>
          </cell>
        </row>
        <row r="58">
          <cell r="B58" t="str">
            <v>1.20.1.20.03E.02.03.5.2.1.02.03</v>
          </cell>
          <cell r="AD58" t="str">
            <v>.02.03.5.2.1.02.03 -- 0</v>
          </cell>
        </row>
        <row r="59">
          <cell r="B59" t="str">
            <v>1.20.1.20.03E.02.03.5.2.2.02.01</v>
          </cell>
          <cell r="AD59" t="str">
            <v>.02.03.5.2.2.02.01 -- 0</v>
          </cell>
        </row>
        <row r="60">
          <cell r="B60" t="str">
            <v>1.20.1.20.03E.02.05.5.2.2.05.01</v>
          </cell>
          <cell r="AD60" t="str">
            <v>.02.05.5.2.2.05.01 -- 20000</v>
          </cell>
        </row>
        <row r="61">
          <cell r="B61" t="str">
            <v>1.20.1.20.03E.02.05.5.2.2.05.02</v>
          </cell>
          <cell r="AD61" t="str">
            <v>.02.05.5.2.2.05.02 -- 0</v>
          </cell>
        </row>
        <row r="62">
          <cell r="B62" t="str">
            <v>1.20.1.20.03E.02.05.5.2.2.05.03</v>
          </cell>
          <cell r="AD62" t="str">
            <v>.02.05.5.2.2.05.03 -- 3267500</v>
          </cell>
        </row>
        <row r="63">
          <cell r="B63" t="str">
            <v>1.20.1.20.03E.05.01.5.2.2.17.01</v>
          </cell>
          <cell r="AD63" t="str">
            <v>.05.01.5.2.2.17.01 -- 34980000</v>
          </cell>
        </row>
        <row r="64">
          <cell r="B64" t="str">
            <v>1.20.1.20.03E.06.01.5.2.1.01.01</v>
          </cell>
          <cell r="AD64" t="str">
            <v>.06.01.5.2.1.01.01 -- 2150000</v>
          </cell>
        </row>
        <row r="65">
          <cell r="B65" t="str">
            <v>1.16.1.20.03E.106.01.5.2.1.01.01</v>
          </cell>
          <cell r="AD65" t="str">
            <v>.106.01.5.2.1.01.01 -- 23845000</v>
          </cell>
        </row>
        <row r="66">
          <cell r="B66" t="str">
            <v>1.16.1.20.03E.106.01.5.2.1.01.02</v>
          </cell>
          <cell r="AD66" t="str">
            <v>.106.01.5.2.1.01.02 -- 350000</v>
          </cell>
        </row>
        <row r="67">
          <cell r="B67" t="str">
            <v>1.16.1.20.03E.106.01.5.2.1.02.03</v>
          </cell>
          <cell r="AD67" t="str">
            <v>.106.01.5.2.1.02.03 -- 0</v>
          </cell>
        </row>
        <row r="68">
          <cell r="B68" t="str">
            <v>1.16.1.20.03E.106.01.5.2.2.03.26</v>
          </cell>
          <cell r="AD68" t="str">
            <v>.106.01.5.2.2.03.26 -- 2346600</v>
          </cell>
        </row>
        <row r="69">
          <cell r="B69" t="str">
            <v>1.16.1.20.03E.106.01.5.2.2.06.01</v>
          </cell>
          <cell r="AD69" t="str">
            <v>.106.01.5.2.2.06.01 -- 0</v>
          </cell>
        </row>
        <row r="70">
          <cell r="B70" t="str">
            <v>1.16.1.20.03E.106.01.5.2.2.11.02</v>
          </cell>
          <cell r="AD70" t="str">
            <v>.106.01.5.2.2.11.02 -- 322000</v>
          </cell>
        </row>
        <row r="71">
          <cell r="B71" t="str">
            <v>1.16.1.20.03E.106.01.5.2.2.21.01</v>
          </cell>
          <cell r="AD71" t="str">
            <v>.106.01.5.2.2.21.01 -- 0</v>
          </cell>
        </row>
        <row r="72">
          <cell r="B72" t="str">
            <v>1.20.1.20.03E.133.02.5.2.1.01.01</v>
          </cell>
          <cell r="AD72" t="str">
            <v>.133.02.5.2.1.01.01 -- 37825000</v>
          </cell>
        </row>
        <row r="73">
          <cell r="B73" t="str">
            <v>1.20.1.20.03E.133.02.5.2.1.01.02</v>
          </cell>
          <cell r="AD73" t="str">
            <v>.133.02.5.2.1.01.02 -- 250000</v>
          </cell>
        </row>
        <row r="74">
          <cell r="B74" t="str">
            <v>1.20.1.20.03E.133.02.5.2.2.11.02</v>
          </cell>
          <cell r="AD74" t="str">
            <v>.133.02.5.2.2.11.02 -- 1212300</v>
          </cell>
        </row>
        <row r="75">
          <cell r="B75" t="str">
            <v>1.20.1.20.03E.133.02.5.2.2.21.01</v>
          </cell>
          <cell r="AD75" t="str">
            <v>.133.02.5.2.2.21.01 -- 49604500</v>
          </cell>
        </row>
        <row r="82">
          <cell r="B82" t="str">
            <v>1.20.1.20.03E.133.01.5.2.1.01.01</v>
          </cell>
          <cell r="AD82" t="str">
            <v>.133.01.5.2.1.01.01 -- 88665000</v>
          </cell>
        </row>
        <row r="83">
          <cell r="B83" t="str">
            <v>1.20.1.20.03E.133.01.5.2.1.01.02</v>
          </cell>
          <cell r="AD83" t="str">
            <v>.133.01.5.2.1.01.02 -- 750000</v>
          </cell>
        </row>
        <row r="84">
          <cell r="B84" t="str">
            <v>1.20.1.20.03E.133.01.5.2.2.11.02</v>
          </cell>
          <cell r="AD84" t="str">
            <v>.133.01.5.2.2.11.02 -- 947800</v>
          </cell>
        </row>
        <row r="85">
          <cell r="B85" t="str">
            <v>1.20.1.20.03E.133.01.5.2.2.21.01</v>
          </cell>
          <cell r="AD85" t="str">
            <v>.133.01.5.2.2.21.01 -- 309400000</v>
          </cell>
        </row>
        <row r="92">
          <cell r="B92" t="str">
            <v>1.20.1.20.03E.132.03.5.2.1.01.01</v>
          </cell>
          <cell r="AD92" t="str">
            <v>.132.03.5.2.1.01.01 -- 17875000</v>
          </cell>
        </row>
        <row r="93">
          <cell r="B93" t="str">
            <v>1.20.1.20.03E.132.03.5.2.1.01.02</v>
          </cell>
          <cell r="AD93" t="str">
            <v>.132.03.5.2.1.01.02 -- 0</v>
          </cell>
        </row>
        <row r="94">
          <cell r="B94" t="str">
            <v>1.20.1.20.03E.132.03.5.2.2.11.02</v>
          </cell>
          <cell r="AD94" t="str">
            <v>.132.03.5.2.2.11.02 -- 572800</v>
          </cell>
        </row>
        <row r="95">
          <cell r="B95" t="str">
            <v>1.20.1.20.03E.132.03.5.2.2.21.06</v>
          </cell>
          <cell r="AD95" t="str">
            <v>.132.03.5.2.2.21.06 -- 0</v>
          </cell>
        </row>
        <row r="96">
          <cell r="B96" t="str">
            <v>1.20.1.20.03E.132.03.5.2.2.31.01</v>
          </cell>
          <cell r="AD96" t="str">
            <v>.132.03.5.2.2.31.01 -- 0</v>
          </cell>
        </row>
        <row r="97">
          <cell r="B97" t="str">
            <v>1.20.1.20.03E.132.04.5.2.1.01.01</v>
          </cell>
          <cell r="AD97" t="str">
            <v>.132.04.5.2.1.01.01 -- 32130000</v>
          </cell>
        </row>
        <row r="98">
          <cell r="B98" t="str">
            <v>1.20.1.20.03E.132.04.5.2.2.03.07</v>
          </cell>
          <cell r="AD98" t="str">
            <v>.132.04.5.2.2.03.07 -- 347175</v>
          </cell>
        </row>
        <row r="99">
          <cell r="B99" t="str">
            <v>1.20.1.20.03E.132.04.5.2.2.03.15</v>
          </cell>
          <cell r="AD99" t="str">
            <v>.132.04.5.2.2.03.15 -- 17347000</v>
          </cell>
        </row>
        <row r="100">
          <cell r="B100" t="str">
            <v>1.20.1.20.03E.132.04.5.2.2.11.02</v>
          </cell>
          <cell r="AD100" t="str">
            <v>.132.04.5.2.2.11.02 -- 317800</v>
          </cell>
        </row>
        <row r="101">
          <cell r="B101" t="str">
            <v>1.20.1.20.03E.132.04.5.2.2.33.01</v>
          </cell>
          <cell r="AD101" t="str">
            <v>.132.04.5.2.2.33.01 -- 850000</v>
          </cell>
        </row>
      </sheetData>
      <sheetData sheetId="2"/>
      <sheetData sheetId="3"/>
      <sheetData sheetId="4"/>
      <sheetData sheetId="5"/>
      <sheetData sheetId="6"/>
      <sheetData sheetId="7">
        <row r="212">
          <cell r="Y212">
            <v>2779074337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BASE"/>
      <sheetName val="BKU"/>
      <sheetName val="BUKU BANTU"/>
      <sheetName val="FORM_FISIK"/>
      <sheetName val="BUKU FISIK"/>
      <sheetName val="RINCIAN_OBJEK"/>
      <sheetName val="REAL_TARGET"/>
      <sheetName val="REGISTER"/>
      <sheetName val="LAP_SP2D"/>
      <sheetName val="LAP_SPJ"/>
      <sheetName val="LRA"/>
      <sheetName val="MANUAL"/>
    </sheetNames>
    <sheetDataSet>
      <sheetData sheetId="0">
        <row r="2">
          <cell r="D2" t="str">
            <v>Bagian Perekonomian, Pengembangan PAD dan Kerjasama Setda Kota Yogyakarta</v>
          </cell>
        </row>
        <row r="3">
          <cell r="J3">
            <v>1</v>
          </cell>
          <cell r="K3" t="str">
            <v>YETI KUSUMAWATI, SE</v>
          </cell>
          <cell r="L3" t="str">
            <v>001-006</v>
          </cell>
          <cell r="M3" t="str">
            <v>ANDA PAP</v>
          </cell>
          <cell r="N3" t="str">
            <v>KODE_ANDA_PAP</v>
          </cell>
          <cell r="O3" t="str">
            <v>ANDA PAP -- 001-006</v>
          </cell>
        </row>
        <row r="4">
          <cell r="D4" t="str">
            <v>2019</v>
          </cell>
          <cell r="J4">
            <v>2</v>
          </cell>
          <cell r="K4" t="str">
            <v>YULI HIDAYAT, SE, ST, MA, M.Ec.Dev</v>
          </cell>
          <cell r="L4" t="str">
            <v>109.001</v>
          </cell>
          <cell r="M4" t="str">
            <v>YULI</v>
          </cell>
          <cell r="N4" t="str">
            <v>KODE_YULI</v>
          </cell>
          <cell r="O4" t="str">
            <v>YULI -- 109.001</v>
          </cell>
        </row>
        <row r="5">
          <cell r="D5" t="str">
            <v>Desember</v>
          </cell>
          <cell r="J5">
            <v>3</v>
          </cell>
          <cell r="K5" t="str">
            <v>YETI KUSUMAWATI, SE</v>
          </cell>
          <cell r="L5" t="str">
            <v>109.002</v>
          </cell>
          <cell r="M5" t="str">
            <v>ANDA PBB</v>
          </cell>
          <cell r="N5" t="str">
            <v>KODE_ANDA_PBB</v>
          </cell>
          <cell r="O5" t="str">
            <v>ANDA PBB -- 109.002</v>
          </cell>
        </row>
        <row r="6">
          <cell r="J6">
            <v>4</v>
          </cell>
          <cell r="K6" t="str">
            <v>PUTUT PURWANDANA, SE</v>
          </cell>
          <cell r="L6" t="str">
            <v>109.003</v>
          </cell>
          <cell r="M6" t="str">
            <v>ERLITA</v>
          </cell>
          <cell r="N6" t="str">
            <v>KODE_ERLITA</v>
          </cell>
          <cell r="O6" t="str">
            <v>ERLITA -- 109.003</v>
          </cell>
        </row>
        <row r="7">
          <cell r="D7" t="str">
            <v>RR. ANDARINI, SE, M.Si</v>
          </cell>
          <cell r="J7">
            <v>5</v>
          </cell>
          <cell r="L7" t="str">
            <v>00.00</v>
          </cell>
          <cell r="M7" t="str">
            <v>Belanja Pegawai</v>
          </cell>
          <cell r="N7" t="str">
            <v>KODE_BELANJA_GAJI</v>
          </cell>
          <cell r="O7" t="str">
            <v>Belanja Pegawai -- 00.00</v>
          </cell>
        </row>
        <row r="8">
          <cell r="D8" t="str">
            <v>19720317 199703 2 004</v>
          </cell>
        </row>
        <row r="9">
          <cell r="D9" t="str">
            <v>M. AKBAR BAGUS ANDIKA</v>
          </cell>
        </row>
        <row r="10">
          <cell r="D10" t="str">
            <v>19851026 201101 1 002</v>
          </cell>
        </row>
        <row r="17">
          <cell r="J17" t="str">
            <v>No.</v>
          </cell>
          <cell r="K17" t="str">
            <v>#bulan</v>
          </cell>
          <cell r="M17" t="str">
            <v>#SP2D&amp;SPJ</v>
          </cell>
          <cell r="N17" t="str">
            <v>Hari akhir bulan</v>
          </cell>
          <cell r="O17" t="str">
            <v>Tgl akhir bulan</v>
          </cell>
          <cell r="P17" t="str">
            <v>REGITER KAS</v>
          </cell>
          <cell r="S17" t="str">
            <v>Januari</v>
          </cell>
          <cell r="T17">
            <v>1</v>
          </cell>
        </row>
        <row r="18">
          <cell r="J18">
            <v>1</v>
          </cell>
          <cell r="K18" t="str">
            <v>Januari</v>
          </cell>
          <cell r="M18" t="str">
            <v>SP2D GAJI</v>
          </cell>
          <cell r="N18" t="str">
            <v>Rabu</v>
          </cell>
          <cell r="O18" t="str">
            <v>31</v>
          </cell>
          <cell r="S18" t="str">
            <v>Februari</v>
          </cell>
          <cell r="T18">
            <v>2</v>
          </cell>
        </row>
        <row r="19">
          <cell r="J19">
            <v>2</v>
          </cell>
          <cell r="K19" t="str">
            <v>Februari</v>
          </cell>
          <cell r="M19" t="str">
            <v>SP2D LS</v>
          </cell>
          <cell r="N19" t="str">
            <v>Rabu</v>
          </cell>
          <cell r="O19">
            <v>28</v>
          </cell>
          <cell r="S19" t="str">
            <v>Maret</v>
          </cell>
          <cell r="T19">
            <v>3</v>
          </cell>
        </row>
        <row r="20">
          <cell r="J20">
            <v>3</v>
          </cell>
          <cell r="K20" t="str">
            <v>Maret</v>
          </cell>
          <cell r="M20" t="str">
            <v>SP2D GU</v>
          </cell>
          <cell r="N20" t="str">
            <v>Kamis</v>
          </cell>
          <cell r="O20">
            <v>29</v>
          </cell>
          <cell r="S20" t="str">
            <v>April</v>
          </cell>
          <cell r="T20">
            <v>4</v>
          </cell>
        </row>
        <row r="21">
          <cell r="J21">
            <v>4</v>
          </cell>
          <cell r="K21" t="str">
            <v>April</v>
          </cell>
          <cell r="M21" t="str">
            <v>SP2D TU</v>
          </cell>
          <cell r="S21" t="str">
            <v>Mei</v>
          </cell>
          <cell r="T21">
            <v>5</v>
          </cell>
        </row>
        <row r="22">
          <cell r="J22">
            <v>5</v>
          </cell>
          <cell r="K22" t="str">
            <v>Mei</v>
          </cell>
          <cell r="M22" t="str">
            <v>SP2D UP</v>
          </cell>
          <cell r="S22" t="str">
            <v>Juni</v>
          </cell>
          <cell r="T22">
            <v>6</v>
          </cell>
        </row>
        <row r="23">
          <cell r="J23">
            <v>6</v>
          </cell>
          <cell r="K23" t="str">
            <v>Juni</v>
          </cell>
          <cell r="M23" t="str">
            <v>---</v>
          </cell>
          <cell r="S23" t="str">
            <v>Juli</v>
          </cell>
          <cell r="T23">
            <v>7</v>
          </cell>
        </row>
        <row r="24">
          <cell r="J24">
            <v>7</v>
          </cell>
          <cell r="K24" t="str">
            <v>Juli</v>
          </cell>
          <cell r="M24" t="str">
            <v>GAJI</v>
          </cell>
          <cell r="S24" t="str">
            <v>Agustus</v>
          </cell>
          <cell r="T24">
            <v>8</v>
          </cell>
        </row>
        <row r="25">
          <cell r="J25">
            <v>8</v>
          </cell>
          <cell r="K25" t="str">
            <v>Agustus</v>
          </cell>
          <cell r="M25" t="str">
            <v>LS</v>
          </cell>
          <cell r="S25" t="str">
            <v>September</v>
          </cell>
          <cell r="T25">
            <v>9</v>
          </cell>
        </row>
        <row r="26">
          <cell r="J26">
            <v>9</v>
          </cell>
          <cell r="K26" t="str">
            <v>September</v>
          </cell>
          <cell r="M26" t="str">
            <v>GU</v>
          </cell>
          <cell r="S26" t="str">
            <v>Oktober</v>
          </cell>
          <cell r="T26">
            <v>10</v>
          </cell>
        </row>
        <row r="27">
          <cell r="J27">
            <v>10</v>
          </cell>
          <cell r="K27" t="str">
            <v>Oktober</v>
          </cell>
          <cell r="M27" t="str">
            <v>TU</v>
          </cell>
          <cell r="S27" t="str">
            <v>Nopember</v>
          </cell>
          <cell r="T27">
            <v>11</v>
          </cell>
        </row>
        <row r="28">
          <cell r="J28">
            <v>11</v>
          </cell>
          <cell r="K28" t="str">
            <v>Nopember</v>
          </cell>
          <cell r="M28" t="str">
            <v>---</v>
          </cell>
          <cell r="S28" t="str">
            <v>Desember</v>
          </cell>
          <cell r="T28">
            <v>12</v>
          </cell>
        </row>
        <row r="29">
          <cell r="J29">
            <v>12</v>
          </cell>
          <cell r="K29" t="str">
            <v>Desember</v>
          </cell>
          <cell r="M29" t="str">
            <v>TR_PPN DN</v>
          </cell>
        </row>
        <row r="30">
          <cell r="M30" t="str">
            <v>TR_PPH 21</v>
          </cell>
        </row>
        <row r="31">
          <cell r="M31" t="str">
            <v>TR_PPH 22</v>
          </cell>
        </row>
        <row r="32">
          <cell r="M32" t="str">
            <v>TR_PPH 23</v>
          </cell>
        </row>
        <row r="33">
          <cell r="M33" t="str">
            <v>TR_PPH 4 Ayat 2</v>
          </cell>
        </row>
        <row r="34">
          <cell r="M34" t="str">
            <v>---</v>
          </cell>
        </row>
        <row r="35">
          <cell r="M35" t="str">
            <v>ST_PPN DN</v>
          </cell>
        </row>
        <row r="36">
          <cell r="M36" t="str">
            <v>ST_PPH 21</v>
          </cell>
        </row>
        <row r="37">
          <cell r="M37" t="str">
            <v>ST_PPH 22</v>
          </cell>
        </row>
        <row r="38">
          <cell r="M38" t="str">
            <v>ST_PPH 23</v>
          </cell>
        </row>
        <row r="39">
          <cell r="M39" t="str">
            <v>ST_PPH 4 Ayat 2</v>
          </cell>
        </row>
        <row r="40">
          <cell r="M40" t="str">
            <v>---</v>
          </cell>
        </row>
        <row r="41">
          <cell r="M41" t="str">
            <v>SET_BPD_GAJI</v>
          </cell>
        </row>
        <row r="42">
          <cell r="M42" t="str">
            <v>SET_BPD_LS</v>
          </cell>
        </row>
        <row r="43">
          <cell r="M43" t="str">
            <v>SET_BPD_GU</v>
          </cell>
        </row>
        <row r="44">
          <cell r="M44" t="str">
            <v>SET_BPD_TU</v>
          </cell>
        </row>
        <row r="45">
          <cell r="M45" t="str">
            <v>SET_BPD_UP</v>
          </cell>
        </row>
      </sheetData>
      <sheetData sheetId="1">
        <row r="1">
          <cell r="B1" t="str">
            <v>DATABASE LAPORAN FUNGSIONAL T.A 2019</v>
          </cell>
        </row>
        <row r="2">
          <cell r="B2" t="str">
            <v>Bagian Perekonomian, Pengembangan PAD dan Kerjasama Setda Kota Yogyakarta</v>
          </cell>
        </row>
        <row r="4">
          <cell r="B4" t="str">
            <v>-</v>
          </cell>
          <cell r="C4" t="str">
            <v>-</v>
          </cell>
          <cell r="D4" t="str">
            <v>-</v>
          </cell>
          <cell r="E4" t="str">
            <v>-</v>
          </cell>
          <cell r="H4" t="str">
            <v>-</v>
          </cell>
          <cell r="I4" t="str">
            <v>-</v>
          </cell>
          <cell r="J4" t="str">
            <v>-</v>
          </cell>
          <cell r="K4" t="str">
            <v>-</v>
          </cell>
          <cell r="L4" t="str">
            <v>-</v>
          </cell>
          <cell r="M4" t="str">
            <v>-</v>
          </cell>
          <cell r="N4" t="str">
            <v>-</v>
          </cell>
          <cell r="O4" t="str">
            <v>-</v>
          </cell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  <cell r="T4" t="str">
            <v>-</v>
          </cell>
          <cell r="U4" t="str">
            <v>-</v>
          </cell>
          <cell r="V4" t="str">
            <v>-</v>
          </cell>
          <cell r="W4" t="str">
            <v>-</v>
          </cell>
          <cell r="X4" t="str">
            <v>-</v>
          </cell>
          <cell r="Y4" t="str">
            <v>-</v>
          </cell>
        </row>
        <row r="6">
          <cell r="B6" t="str">
            <v>00.00</v>
          </cell>
          <cell r="C6" t="str">
            <v>Belanja Pegawai</v>
          </cell>
          <cell r="D6" t="str">
            <v>KODE TRANSAKSI</v>
          </cell>
          <cell r="L6" t="str">
            <v>Belanja Pegawai</v>
          </cell>
          <cell r="AK6" t="str">
            <v>4.03.4.03.01.E.001.018.5.2.2.11.02</v>
          </cell>
          <cell r="AM6" t="str">
            <v>Belanja Makanan dan Minuman Rapat</v>
          </cell>
          <cell r="AP6" t="str">
            <v/>
          </cell>
          <cell r="AQ6">
            <v>6380000</v>
          </cell>
          <cell r="BC6">
            <v>798000</v>
          </cell>
          <cell r="BD6">
            <v>798000</v>
          </cell>
          <cell r="BE6">
            <v>798000</v>
          </cell>
          <cell r="BF6">
            <v>798000</v>
          </cell>
          <cell r="BG6">
            <v>399000</v>
          </cell>
          <cell r="BH6">
            <v>399000</v>
          </cell>
          <cell r="BI6">
            <v>798000</v>
          </cell>
          <cell r="BJ6">
            <v>798000</v>
          </cell>
          <cell r="BK6">
            <v>794000</v>
          </cell>
        </row>
        <row r="7">
          <cell r="B7" t="str">
            <v>Belanja gaji</v>
          </cell>
          <cell r="C7" t="str">
            <v>KODE PPTK</v>
          </cell>
          <cell r="D7" t="str">
            <v>GAJI</v>
          </cell>
          <cell r="F7" t="str">
            <v>GAJI</v>
          </cell>
          <cell r="H7" t="str">
            <v>SP2D GAJI</v>
          </cell>
          <cell r="I7" t="str">
            <v>SP2D GAJI</v>
          </cell>
          <cell r="J7" t="str">
            <v>SP2D GAJI</v>
          </cell>
          <cell r="K7" t="str">
            <v>SP2D GAJI</v>
          </cell>
          <cell r="L7" t="str">
            <v>Nama Akun</v>
          </cell>
          <cell r="M7" t="str">
            <v>DAK</v>
          </cell>
          <cell r="N7" t="str">
            <v>LS GAJI</v>
          </cell>
          <cell r="Q7" t="str">
            <v>Sisa Pagu Anggaran</v>
          </cell>
          <cell r="AK7" t="str">
            <v>4.03.4.03.01.E.001.018.5.2.2.11.02_1</v>
          </cell>
          <cell r="AL7">
            <v>1</v>
          </cell>
          <cell r="AM7" t="str">
            <v>Makan dan Minum Rapat</v>
          </cell>
          <cell r="AQ7">
            <v>6380000</v>
          </cell>
          <cell r="AT7">
            <v>2</v>
          </cell>
          <cell r="AU7">
            <v>560000</v>
          </cell>
          <cell r="AW7">
            <v>24</v>
          </cell>
          <cell r="AX7">
            <v>5858000</v>
          </cell>
          <cell r="AZ7">
            <v>-24</v>
          </cell>
          <cell r="BA7">
            <v>522000</v>
          </cell>
          <cell r="BC7">
            <v>798000</v>
          </cell>
          <cell r="BD7">
            <v>798000</v>
          </cell>
          <cell r="BE7">
            <v>798000</v>
          </cell>
          <cell r="BF7">
            <v>798000</v>
          </cell>
          <cell r="BG7">
            <v>399000</v>
          </cell>
          <cell r="BH7">
            <v>399000</v>
          </cell>
          <cell r="BI7">
            <v>798000</v>
          </cell>
          <cell r="BJ7">
            <v>798000</v>
          </cell>
          <cell r="BK7">
            <v>798000</v>
          </cell>
        </row>
        <row r="8">
          <cell r="N8" t="str">
            <v>SALDO LALU</v>
          </cell>
          <cell r="O8" t="str">
            <v>BULAN INI</v>
          </cell>
          <cell r="P8" t="str">
            <v>s.d Bulan INI</v>
          </cell>
          <cell r="AQ8">
            <v>0</v>
          </cell>
          <cell r="AT8">
            <v>0</v>
          </cell>
          <cell r="AU8">
            <v>0</v>
          </cell>
          <cell r="AW8">
            <v>0</v>
          </cell>
          <cell r="AX8">
            <v>0</v>
          </cell>
          <cell r="AZ8">
            <v>0</v>
          </cell>
          <cell r="BA8">
            <v>0</v>
          </cell>
        </row>
        <row r="9">
          <cell r="B9" t="str">
            <v>(2)</v>
          </cell>
          <cell r="C9" t="str">
            <v>(4)</v>
          </cell>
          <cell r="D9" t="str">
            <v>(5)</v>
          </cell>
          <cell r="E9" t="str">
            <v>(6)</v>
          </cell>
          <cell r="F9" t="str">
            <v>(7)</v>
          </cell>
          <cell r="G9" t="str">
            <v>(8)</v>
          </cell>
          <cell r="H9" t="str">
            <v>(9)</v>
          </cell>
          <cell r="I9" t="str">
            <v>(10)</v>
          </cell>
          <cell r="J9" t="str">
            <v>(11)</v>
          </cell>
          <cell r="K9" t="str">
            <v>(12)</v>
          </cell>
          <cell r="L9" t="str">
            <v>(13)</v>
          </cell>
          <cell r="M9" t="str">
            <v>(14)</v>
          </cell>
          <cell r="N9" t="str">
            <v>(15)</v>
          </cell>
          <cell r="O9" t="str">
            <v>(16)</v>
          </cell>
          <cell r="P9" t="str">
            <v>(17)</v>
          </cell>
          <cell r="Q9" t="str">
            <v>(18)</v>
          </cell>
          <cell r="AP9" t="str">
            <v/>
          </cell>
          <cell r="AW9">
            <v>0</v>
          </cell>
          <cell r="AX9">
            <v>0</v>
          </cell>
          <cell r="BB9" t="str">
            <v>.</v>
          </cell>
        </row>
        <row r="10">
          <cell r="B10" t="str">
            <v>4.03.4.03.01.E.00.00.5.1.1..</v>
          </cell>
          <cell r="D10" t="str">
            <v>GAJI</v>
          </cell>
          <cell r="E10" t="str">
            <v>GAJI</v>
          </cell>
          <cell r="F10" t="str">
            <v>GAJI</v>
          </cell>
          <cell r="G10" t="str">
            <v>GAJI</v>
          </cell>
          <cell r="H10" t="str">
            <v>SP2D GAJI</v>
          </cell>
          <cell r="I10" t="str">
            <v>SP2D GAJI</v>
          </cell>
          <cell r="J10" t="str">
            <v>SP2D GAJI</v>
          </cell>
          <cell r="K10" t="str">
            <v>SP2D GAJI</v>
          </cell>
          <cell r="L10" t="str">
            <v>Gaji dan Tunjangan Pegawai Daerah</v>
          </cell>
          <cell r="M10">
            <v>1060356507</v>
          </cell>
          <cell r="N10">
            <v>881510799</v>
          </cell>
          <cell r="O10">
            <v>70592739</v>
          </cell>
          <cell r="P10">
            <v>952103538</v>
          </cell>
          <cell r="Q10">
            <v>108252969</v>
          </cell>
          <cell r="AD10" t="str">
            <v>E.00.00.5.1.1.. -- 70592739</v>
          </cell>
          <cell r="AK10" t="str">
            <v>4.03.4.03.01.E.001.018.5.2.2.15.02</v>
          </cell>
          <cell r="AM10" t="str">
            <v>Belanja Perjalanan Dinas Luar Daerah</v>
          </cell>
          <cell r="AP10" t="str">
            <v/>
          </cell>
          <cell r="AQ10">
            <v>214800000</v>
          </cell>
          <cell r="AW10">
            <v>0</v>
          </cell>
          <cell r="AX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214800000</v>
          </cell>
        </row>
        <row r="11">
          <cell r="B11" t="str">
            <v>4.03.4.03.01.E.00.00.5.1.1.01.01</v>
          </cell>
          <cell r="C11" t="str">
            <v>Belanja Pegawai</v>
          </cell>
          <cell r="D11" t="str">
            <v>GAJI</v>
          </cell>
          <cell r="E11" t="str">
            <v>GAJI</v>
          </cell>
          <cell r="F11" t="str">
            <v>GAJI</v>
          </cell>
          <cell r="G11" t="str">
            <v>GAJI</v>
          </cell>
          <cell r="H11" t="str">
            <v>SP2D GAJI</v>
          </cell>
          <cell r="I11" t="str">
            <v>SP2D GAJI</v>
          </cell>
          <cell r="J11" t="str">
            <v>SP2D GAJI</v>
          </cell>
          <cell r="K11" t="str">
            <v>SP2D GAJI</v>
          </cell>
          <cell r="L11" t="str">
            <v>Gaji Pokok PNS/Uang Representasi</v>
          </cell>
          <cell r="M11">
            <v>807440662</v>
          </cell>
          <cell r="N11">
            <v>676734000</v>
          </cell>
          <cell r="O11">
            <v>53628020</v>
          </cell>
          <cell r="P11">
            <v>730362020</v>
          </cell>
          <cell r="Q11">
            <v>77078642</v>
          </cell>
          <cell r="AD11" t="str">
            <v>E.00.00.5.1.1.01.01 -- 53628020</v>
          </cell>
          <cell r="AK11" t="str">
            <v>4.03.4.03.01.E.001.018.5.2.2.15.02_1</v>
          </cell>
          <cell r="AL11">
            <v>1</v>
          </cell>
          <cell r="AM11" t="str">
            <v>Dalam Pulau Jawa</v>
          </cell>
          <cell r="AN11">
            <v>44</v>
          </cell>
          <cell r="AO11" t="str">
            <v>oh</v>
          </cell>
          <cell r="AP11">
            <v>1700000</v>
          </cell>
          <cell r="AQ11">
            <v>74800000</v>
          </cell>
          <cell r="AT11">
            <v>3</v>
          </cell>
          <cell r="AU11">
            <v>24497830</v>
          </cell>
          <cell r="AW11">
            <v>35</v>
          </cell>
          <cell r="AX11">
            <v>146630187</v>
          </cell>
          <cell r="AZ11">
            <v>9</v>
          </cell>
          <cell r="BA11">
            <v>-71830187</v>
          </cell>
        </row>
        <row r="12">
          <cell r="B12" t="str">
            <v>4.03.4.03.01.E.00.00.5.1.1.01.02</v>
          </cell>
          <cell r="C12" t="str">
            <v>Belanja Pegawai</v>
          </cell>
          <cell r="D12" t="str">
            <v>GAJI</v>
          </cell>
          <cell r="E12" t="str">
            <v>GAJI</v>
          </cell>
          <cell r="F12" t="str">
            <v>GAJI</v>
          </cell>
          <cell r="G12" t="str">
            <v>GAJI</v>
          </cell>
          <cell r="H12" t="str">
            <v>SP2D GAJI</v>
          </cell>
          <cell r="I12" t="str">
            <v>SP2D GAJI</v>
          </cell>
          <cell r="J12" t="str">
            <v>SP2D GAJI</v>
          </cell>
          <cell r="K12" t="str">
            <v>SP2D GAJI</v>
          </cell>
          <cell r="L12" t="str">
            <v>Tunjangan Keluarga</v>
          </cell>
          <cell r="M12">
            <v>90731650</v>
          </cell>
          <cell r="N12">
            <v>75993370</v>
          </cell>
          <cell r="O12">
            <v>5950906</v>
          </cell>
          <cell r="P12">
            <v>81944276</v>
          </cell>
          <cell r="Q12">
            <v>8787374</v>
          </cell>
          <cell r="AD12" t="str">
            <v>E.00.00.5.1.1.01.02 -- 5950906</v>
          </cell>
          <cell r="AK12" t="str">
            <v>4.03.4.03.01.E.001.018.5.2.2.15.02_2</v>
          </cell>
          <cell r="AL12">
            <v>2</v>
          </cell>
          <cell r="AM12" t="str">
            <v>Luar Pulau Jawa</v>
          </cell>
          <cell r="AN12">
            <v>56</v>
          </cell>
          <cell r="AO12" t="str">
            <v>oh</v>
          </cell>
          <cell r="AP12">
            <v>2500000</v>
          </cell>
          <cell r="AQ12">
            <v>140000000</v>
          </cell>
          <cell r="AT12">
            <v>1</v>
          </cell>
          <cell r="AU12">
            <v>5420000</v>
          </cell>
          <cell r="AW12">
            <v>8</v>
          </cell>
          <cell r="AX12">
            <v>58264550</v>
          </cell>
          <cell r="AZ12">
            <v>48</v>
          </cell>
          <cell r="BA12">
            <v>81735450</v>
          </cell>
        </row>
        <row r="13">
          <cell r="B13" t="str">
            <v>4.03.4.03.01.E.00.00.5.1.1.01.03</v>
          </cell>
          <cell r="C13" t="str">
            <v>Belanja Pegawai</v>
          </cell>
          <cell r="D13" t="str">
            <v>GAJI</v>
          </cell>
          <cell r="E13" t="str">
            <v>GAJI</v>
          </cell>
          <cell r="F13" t="str">
            <v>GAJI</v>
          </cell>
          <cell r="G13" t="str">
            <v>GAJI</v>
          </cell>
          <cell r="H13" t="str">
            <v>SP2D GAJI</v>
          </cell>
          <cell r="I13" t="str">
            <v>SP2D GAJI</v>
          </cell>
          <cell r="J13" t="str">
            <v>SP2D GAJI</v>
          </cell>
          <cell r="K13" t="str">
            <v>SP2D GAJI</v>
          </cell>
          <cell r="L13" t="str">
            <v>Tunjangan Jabatan Struktural</v>
          </cell>
          <cell r="M13">
            <v>48888000</v>
          </cell>
          <cell r="N13">
            <v>36890000</v>
          </cell>
          <cell r="O13">
            <v>2880000</v>
          </cell>
          <cell r="P13">
            <v>39770000</v>
          </cell>
          <cell r="Q13">
            <v>9118000</v>
          </cell>
          <cell r="AD13" t="str">
            <v>E.00.00.5.1.1.01.03 -- 2880000</v>
          </cell>
          <cell r="AW13">
            <v>0</v>
          </cell>
          <cell r="AX13">
            <v>0</v>
          </cell>
          <cell r="BB13" t="str">
            <v>.</v>
          </cell>
        </row>
        <row r="14">
          <cell r="B14" t="str">
            <v>4.03.4.03.01.E.00.00.5.1.1.01.05</v>
          </cell>
          <cell r="C14" t="str">
            <v>Belanja Pegawai</v>
          </cell>
          <cell r="D14" t="str">
            <v>GAJI</v>
          </cell>
          <cell r="E14" t="str">
            <v>GAJI</v>
          </cell>
          <cell r="F14" t="str">
            <v>GAJI</v>
          </cell>
          <cell r="G14" t="str">
            <v>GAJI</v>
          </cell>
          <cell r="H14" t="str">
            <v>SP2D GAJI</v>
          </cell>
          <cell r="I14" t="str">
            <v>SP2D GAJI</v>
          </cell>
          <cell r="J14" t="str">
            <v>SP2D GAJI</v>
          </cell>
          <cell r="K14" t="str">
            <v>SP2D GAJI</v>
          </cell>
          <cell r="L14" t="str">
            <v>Tunjangan Fungsional Umum</v>
          </cell>
          <cell r="M14">
            <v>31857000</v>
          </cell>
          <cell r="N14">
            <v>27380000</v>
          </cell>
          <cell r="O14">
            <v>2220000</v>
          </cell>
          <cell r="P14">
            <v>29600000</v>
          </cell>
          <cell r="Q14">
            <v>2257000</v>
          </cell>
          <cell r="AD14" t="str">
            <v>E.00.00.5.1.1.01.05 -- 2220000</v>
          </cell>
          <cell r="AK14" t="str">
            <v>4.03.4.03.01.E.001.019.5.2.1.02.02</v>
          </cell>
          <cell r="AM14" t="str">
            <v>Honorarium Pegawai Honorer/Tidak Tetap/Tenaga Bantuan</v>
          </cell>
          <cell r="AQ14">
            <v>88743750</v>
          </cell>
          <cell r="AW14">
            <v>0</v>
          </cell>
          <cell r="AX14">
            <v>0</v>
          </cell>
          <cell r="BB14">
            <v>7395312.5</v>
          </cell>
          <cell r="BC14">
            <v>0</v>
          </cell>
          <cell r="BD14">
            <v>7395312.5</v>
          </cell>
          <cell r="BE14">
            <v>7395312.5</v>
          </cell>
          <cell r="BF14">
            <v>7395312.5</v>
          </cell>
          <cell r="BG14">
            <v>7395312.5</v>
          </cell>
          <cell r="BH14">
            <v>7395312.5</v>
          </cell>
          <cell r="BI14">
            <v>7395312.5</v>
          </cell>
          <cell r="BJ14">
            <v>7395312.5</v>
          </cell>
          <cell r="BK14">
            <v>7395312.5</v>
          </cell>
          <cell r="BL14">
            <v>7395312.5</v>
          </cell>
          <cell r="BM14">
            <v>7395312.5</v>
          </cell>
          <cell r="BN14">
            <v>14790625</v>
          </cell>
        </row>
        <row r="15">
          <cell r="B15" t="str">
            <v>4.03.4.03.01.E.00.00.5.1.1.01.06</v>
          </cell>
          <cell r="C15" t="str">
            <v>Belanja Pegawai</v>
          </cell>
          <cell r="D15" t="str">
            <v>GAJI</v>
          </cell>
          <cell r="E15" t="str">
            <v>GAJI</v>
          </cell>
          <cell r="F15" t="str">
            <v>GAJI</v>
          </cell>
          <cell r="G15" t="str">
            <v>GAJI</v>
          </cell>
          <cell r="H15" t="str">
            <v>SP2D GAJI</v>
          </cell>
          <cell r="I15" t="str">
            <v>SP2D GAJI</v>
          </cell>
          <cell r="J15" t="str">
            <v>SP2D GAJI</v>
          </cell>
          <cell r="K15" t="str">
            <v>SP2D GAJI</v>
          </cell>
          <cell r="L15" t="str">
            <v>Tunjangan Beras</v>
          </cell>
          <cell r="M15">
            <v>47123694</v>
          </cell>
          <cell r="N15">
            <v>37948080</v>
          </cell>
          <cell r="O15">
            <v>3548580</v>
          </cell>
          <cell r="P15">
            <v>41496660</v>
          </cell>
          <cell r="Q15">
            <v>5627034</v>
          </cell>
          <cell r="AD15" t="str">
            <v>E.00.00.5.1.1.01.06 -- 3548580</v>
          </cell>
          <cell r="AK15" t="str">
            <v>4.03.4.03.01.E.001.019.5.2.1.02.02_1</v>
          </cell>
          <cell r="AL15">
            <v>1</v>
          </cell>
          <cell r="AM15" t="str">
            <v>Honorarium Naban</v>
          </cell>
          <cell r="AN15">
            <v>13</v>
          </cell>
          <cell r="AO15" t="str">
            <v>bln</v>
          </cell>
          <cell r="AP15">
            <v>6826442.307692308</v>
          </cell>
          <cell r="AQ15">
            <v>88743750</v>
          </cell>
          <cell r="AT15">
            <v>1</v>
          </cell>
          <cell r="AU15">
            <v>6317389.5599999996</v>
          </cell>
          <cell r="AW15">
            <v>12</v>
          </cell>
          <cell r="AX15">
            <v>75592685.160000011</v>
          </cell>
          <cell r="AZ15">
            <v>1</v>
          </cell>
          <cell r="BA15">
            <v>13151064.839999989</v>
          </cell>
          <cell r="BD15">
            <v>7370070</v>
          </cell>
          <cell r="BE15">
            <v>7370070</v>
          </cell>
          <cell r="BF15">
            <v>7370070</v>
          </cell>
          <cell r="BG15">
            <v>14420070</v>
          </cell>
          <cell r="BH15">
            <v>14420070</v>
          </cell>
          <cell r="BI15">
            <v>7370070</v>
          </cell>
          <cell r="BJ15">
            <v>7370070</v>
          </cell>
          <cell r="BK15">
            <v>7370070</v>
          </cell>
          <cell r="BL15">
            <v>7370070</v>
          </cell>
          <cell r="BM15">
            <v>7370070</v>
          </cell>
          <cell r="BN15">
            <v>14740140</v>
          </cell>
        </row>
        <row r="16">
          <cell r="B16" t="str">
            <v>4.03.4.03.01.E.00.00.5.1.1.01.07</v>
          </cell>
          <cell r="C16" t="str">
            <v>Belanja Pegawai</v>
          </cell>
          <cell r="D16" t="str">
            <v>GAJI</v>
          </cell>
          <cell r="E16" t="str">
            <v>GAJI</v>
          </cell>
          <cell r="F16" t="str">
            <v>GAJI</v>
          </cell>
          <cell r="G16" t="str">
            <v>GAJI</v>
          </cell>
          <cell r="H16" t="str">
            <v>SP2D GAJI</v>
          </cell>
          <cell r="I16" t="str">
            <v>SP2D GAJI</v>
          </cell>
          <cell r="J16" t="str">
            <v>SP2D GAJI</v>
          </cell>
          <cell r="K16" t="str">
            <v>SP2D GAJI</v>
          </cell>
          <cell r="L16" t="str">
            <v>Tunjangan PPh/Tunjangan Khusus</v>
          </cell>
          <cell r="M16">
            <v>2403452</v>
          </cell>
          <cell r="N16">
            <v>2007944</v>
          </cell>
          <cell r="O16">
            <v>62150</v>
          </cell>
          <cell r="P16">
            <v>2070094</v>
          </cell>
          <cell r="Q16">
            <v>333358</v>
          </cell>
          <cell r="AD16" t="str">
            <v>E.00.00.5.1.1.01.07 -- 62150</v>
          </cell>
          <cell r="AW16">
            <v>0</v>
          </cell>
          <cell r="AX16">
            <v>0</v>
          </cell>
        </row>
        <row r="17">
          <cell r="B17" t="str">
            <v>4.03.4.03.01.E.00.00.5.1.1.01.08</v>
          </cell>
          <cell r="C17" t="str">
            <v>Belanja Pegawai</v>
          </cell>
          <cell r="D17" t="str">
            <v>GAJI</v>
          </cell>
          <cell r="E17" t="str">
            <v>GAJI</v>
          </cell>
          <cell r="F17" t="str">
            <v>GAJI</v>
          </cell>
          <cell r="G17" t="str">
            <v>GAJI</v>
          </cell>
          <cell r="H17" t="str">
            <v>SP2D GAJI</v>
          </cell>
          <cell r="I17" t="str">
            <v>SP2D GAJI</v>
          </cell>
          <cell r="J17" t="str">
            <v>SP2D GAJI</v>
          </cell>
          <cell r="K17" t="str">
            <v>SP2D GAJI</v>
          </cell>
          <cell r="L17" t="str">
            <v>Pembulatan Gaji</v>
          </cell>
          <cell r="M17">
            <v>19897</v>
          </cell>
          <cell r="N17">
            <v>10462</v>
          </cell>
          <cell r="O17">
            <v>887</v>
          </cell>
          <cell r="P17">
            <v>11349</v>
          </cell>
          <cell r="Q17">
            <v>8548</v>
          </cell>
          <cell r="AD17" t="str">
            <v>E.00.00.5.1.1.01.08 -- 887</v>
          </cell>
          <cell r="AK17" t="str">
            <v/>
          </cell>
          <cell r="AM17" t="str">
            <v/>
          </cell>
          <cell r="AQ17" t="str">
            <v/>
          </cell>
          <cell r="AW17">
            <v>0</v>
          </cell>
          <cell r="AX17">
            <v>0</v>
          </cell>
          <cell r="BB17" t="str">
            <v>.</v>
          </cell>
        </row>
        <row r="18">
          <cell r="B18" t="str">
            <v>4.03.4.03.01.E.00.00.5.1.1.01.09</v>
          </cell>
          <cell r="C18" t="str">
            <v>Belanja Pegawai</v>
          </cell>
          <cell r="D18" t="str">
            <v>GAJI</v>
          </cell>
          <cell r="E18" t="str">
            <v>GAJI</v>
          </cell>
          <cell r="F18" t="str">
            <v>GAJI</v>
          </cell>
          <cell r="G18" t="str">
            <v>GAJI</v>
          </cell>
          <cell r="H18" t="str">
            <v>SP2D GAJI</v>
          </cell>
          <cell r="I18" t="str">
            <v>SP2D GAJI</v>
          </cell>
          <cell r="J18" t="str">
            <v>SP2D GAJI</v>
          </cell>
          <cell r="K18" t="str">
            <v>SP2D GAJI</v>
          </cell>
          <cell r="L18" t="str">
            <v>Iuran Asuransi Kesehatan</v>
          </cell>
          <cell r="M18">
            <v>24776366</v>
          </cell>
          <cell r="N18">
            <v>19062866</v>
          </cell>
          <cell r="O18">
            <v>1787368</v>
          </cell>
          <cell r="P18">
            <v>20850234</v>
          </cell>
          <cell r="Q18">
            <v>3926132</v>
          </cell>
          <cell r="AD18" t="str">
            <v>E.00.00.5.1.1.01.09 -- 1787368</v>
          </cell>
          <cell r="AK18" t="str">
            <v>4.03.4.03.01.E.001.019.5.2.2.01.01</v>
          </cell>
          <cell r="AM18" t="str">
            <v>Belanja Alat Tulis Kantor</v>
          </cell>
          <cell r="AQ18">
            <v>12424600</v>
          </cell>
          <cell r="AW18">
            <v>0</v>
          </cell>
          <cell r="AX18">
            <v>0</v>
          </cell>
          <cell r="BC18">
            <v>0</v>
          </cell>
          <cell r="BD18">
            <v>6279600</v>
          </cell>
          <cell r="BE18">
            <v>0</v>
          </cell>
          <cell r="BF18">
            <v>0</v>
          </cell>
          <cell r="BG18">
            <v>4945000</v>
          </cell>
          <cell r="BH18">
            <v>0</v>
          </cell>
          <cell r="BI18">
            <v>0</v>
          </cell>
          <cell r="BJ18">
            <v>1200000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B19" t="str">
            <v>4.03.4.03.01.E.00.00.5.1.1.01.24</v>
          </cell>
          <cell r="C19" t="str">
            <v>Belanja Pegawai</v>
          </cell>
          <cell r="D19" t="str">
            <v>GAJI</v>
          </cell>
          <cell r="E19" t="str">
            <v>GAJI</v>
          </cell>
          <cell r="F19" t="str">
            <v>GAJI</v>
          </cell>
          <cell r="G19" t="str">
            <v>GAJI</v>
          </cell>
          <cell r="H19" t="str">
            <v>SP2D GAJI</v>
          </cell>
          <cell r="I19" t="str">
            <v>SP2D GAJI</v>
          </cell>
          <cell r="J19" t="str">
            <v>SP2D GAJI</v>
          </cell>
          <cell r="K19" t="str">
            <v>SP2D GAJI</v>
          </cell>
          <cell r="L19" t="str">
            <v>Iuran Jaminan Kecelakaan Kerja</v>
          </cell>
          <cell r="M19">
            <v>1778936</v>
          </cell>
          <cell r="N19">
            <v>1371007</v>
          </cell>
          <cell r="O19">
            <v>128706</v>
          </cell>
          <cell r="P19">
            <v>1499713</v>
          </cell>
          <cell r="Q19">
            <v>279223</v>
          </cell>
          <cell r="AD19" t="str">
            <v>E.00.00.5.1.1.01.24 -- 128706</v>
          </cell>
          <cell r="AK19" t="str">
            <v>4.03.4.03.01.E.001.019.5.2.2.01.01_1</v>
          </cell>
          <cell r="AL19">
            <v>1</v>
          </cell>
          <cell r="AM19" t="str">
            <v>Binder clip 111</v>
          </cell>
          <cell r="AN19" t="str">
            <v>15</v>
          </cell>
          <cell r="AO19" t="str">
            <v>dos</v>
          </cell>
          <cell r="AP19">
            <v>7900</v>
          </cell>
          <cell r="AQ19">
            <v>118500</v>
          </cell>
          <cell r="AT19">
            <v>0</v>
          </cell>
          <cell r="AU19">
            <v>0</v>
          </cell>
          <cell r="AW19">
            <v>15</v>
          </cell>
          <cell r="AX19">
            <v>117000</v>
          </cell>
          <cell r="AZ19">
            <v>0</v>
          </cell>
          <cell r="BA19">
            <v>1500</v>
          </cell>
          <cell r="BD19">
            <v>118500</v>
          </cell>
        </row>
        <row r="20">
          <cell r="B20" t="str">
            <v>4.03.4.03.01.E.00.00.5.1.1.01.25</v>
          </cell>
          <cell r="C20" t="str">
            <v>Belanja Pegawai</v>
          </cell>
          <cell r="D20" t="str">
            <v>GAJI</v>
          </cell>
          <cell r="E20" t="str">
            <v>GAJI</v>
          </cell>
          <cell r="F20" t="str">
            <v>GAJI</v>
          </cell>
          <cell r="G20" t="str">
            <v>GAJI</v>
          </cell>
          <cell r="H20" t="str">
            <v>SP2D GAJI</v>
          </cell>
          <cell r="I20" t="str">
            <v>SP2D GAJI</v>
          </cell>
          <cell r="J20" t="str">
            <v>SP2D GAJI</v>
          </cell>
          <cell r="K20" t="str">
            <v>SP2D GAJI</v>
          </cell>
          <cell r="L20" t="str">
            <v>Iuran Jaminan Kematian</v>
          </cell>
          <cell r="M20">
            <v>5336850</v>
          </cell>
          <cell r="N20">
            <v>4113070</v>
          </cell>
          <cell r="O20">
            <v>386122</v>
          </cell>
          <cell r="P20">
            <v>4499192</v>
          </cell>
          <cell r="Q20">
            <v>837658</v>
          </cell>
          <cell r="AD20" t="str">
            <v>E.00.00.5.1.1.01.25 -- 386122</v>
          </cell>
          <cell r="AK20" t="str">
            <v>4.03.4.03.01.E.001.019.5.2.2.01.01_2</v>
          </cell>
          <cell r="AL20">
            <v>2</v>
          </cell>
          <cell r="AM20" t="str">
            <v>Binder clip 155</v>
          </cell>
          <cell r="AN20" t="str">
            <v>15</v>
          </cell>
          <cell r="AO20" t="str">
            <v>dos</v>
          </cell>
          <cell r="AP20">
            <v>9100</v>
          </cell>
          <cell r="AQ20">
            <v>136500</v>
          </cell>
          <cell r="AT20">
            <v>0</v>
          </cell>
          <cell r="AU20">
            <v>0</v>
          </cell>
          <cell r="AW20">
            <v>15</v>
          </cell>
          <cell r="AX20">
            <v>135000</v>
          </cell>
          <cell r="AZ20">
            <v>0</v>
          </cell>
          <cell r="BA20">
            <v>1500</v>
          </cell>
          <cell r="BD20">
            <v>136500</v>
          </cell>
        </row>
        <row r="21">
          <cell r="M21">
            <v>1060356507</v>
          </cell>
          <cell r="AD21" t="str">
            <v xml:space="preserve"> -- </v>
          </cell>
          <cell r="AK21" t="str">
            <v>4.03.4.03.01.E.001.019.5.2.2.01.01_3</v>
          </cell>
          <cell r="AL21">
            <v>3</v>
          </cell>
          <cell r="AM21" t="str">
            <v>Cellotape</v>
          </cell>
          <cell r="AN21" t="str">
            <v>5</v>
          </cell>
          <cell r="AO21" t="str">
            <v>buah</v>
          </cell>
          <cell r="AP21">
            <v>4100</v>
          </cell>
          <cell r="AQ21">
            <v>20500</v>
          </cell>
          <cell r="AT21">
            <v>0</v>
          </cell>
          <cell r="AU21">
            <v>0</v>
          </cell>
          <cell r="AW21">
            <v>5</v>
          </cell>
          <cell r="AX21">
            <v>20000</v>
          </cell>
          <cell r="AZ21">
            <v>0</v>
          </cell>
          <cell r="BA21">
            <v>500</v>
          </cell>
          <cell r="BD21">
            <v>20500</v>
          </cell>
        </row>
        <row r="22">
          <cell r="R22" t="str">
            <v>DAFTAR PENERIMAAN DAN PENYETORAN PAJAK T.A 2018</v>
          </cell>
          <cell r="AK22" t="str">
            <v>4.03.4.03.01.E.001.019.5.2.2.01.01_4</v>
          </cell>
          <cell r="AL22">
            <v>4</v>
          </cell>
          <cell r="AM22" t="str">
            <v>Cutter kecil</v>
          </cell>
          <cell r="AN22" t="str">
            <v>6</v>
          </cell>
          <cell r="AO22" t="str">
            <v>buah</v>
          </cell>
          <cell r="AP22">
            <v>10300</v>
          </cell>
          <cell r="AQ22">
            <v>61800</v>
          </cell>
          <cell r="AT22">
            <v>0</v>
          </cell>
          <cell r="AU22">
            <v>0</v>
          </cell>
          <cell r="AW22">
            <v>6</v>
          </cell>
          <cell r="AX22">
            <v>60000</v>
          </cell>
          <cell r="AZ22">
            <v>0</v>
          </cell>
          <cell r="BA22">
            <v>1800</v>
          </cell>
          <cell r="BB22" t="str">
            <v>.</v>
          </cell>
          <cell r="BD22">
            <v>61800</v>
          </cell>
        </row>
        <row r="23">
          <cell r="B23" t="str">
            <v>No Akun</v>
          </cell>
          <cell r="C23" t="str">
            <v>KODE PPTK</v>
          </cell>
          <cell r="D23" t="str">
            <v>UP</v>
          </cell>
          <cell r="F23" t="str">
            <v>SP2D UP</v>
          </cell>
          <cell r="H23" t="str">
            <v>SP2D UP</v>
          </cell>
          <cell r="I23" t="str">
            <v xml:space="preserve">SP2D </v>
          </cell>
          <cell r="J23" t="str">
            <v>SP2D SP2D UP</v>
          </cell>
          <cell r="K23" t="str">
            <v xml:space="preserve">SP2D </v>
          </cell>
          <cell r="L23" t="str">
            <v>REKAP SP2D</v>
          </cell>
          <cell r="M23" t="str">
            <v>DAK</v>
          </cell>
          <cell r="N23" t="str">
            <v>UANG PERSEDIAAN</v>
          </cell>
          <cell r="R23" t="str">
            <v>Pajak</v>
          </cell>
          <cell r="S23" t="str">
            <v>Saldo Awal</v>
          </cell>
          <cell r="T23" t="str">
            <v>Saldo Awal</v>
          </cell>
          <cell r="U23" t="str">
            <v>Terima Pajak</v>
          </cell>
          <cell r="V23" t="str">
            <v>Setor Pajak</v>
          </cell>
          <cell r="W23" t="str">
            <v>Saldo Akhir</v>
          </cell>
          <cell r="X23" t="str">
            <v>Saldo Akhir</v>
          </cell>
          <cell r="AK23" t="str">
            <v>4.03.4.03.01.E.001.019.5.2.2.01.01_5</v>
          </cell>
          <cell r="AL23">
            <v>5</v>
          </cell>
          <cell r="AM23" t="str">
            <v>Kertas HVS F4 70 gr</v>
          </cell>
          <cell r="AN23" t="str">
            <v>60</v>
          </cell>
          <cell r="AO23" t="str">
            <v>rim</v>
          </cell>
          <cell r="AP23">
            <v>60000</v>
          </cell>
          <cell r="AQ23">
            <v>3600000</v>
          </cell>
          <cell r="AT23">
            <v>0</v>
          </cell>
          <cell r="AU23">
            <v>0</v>
          </cell>
          <cell r="AW23">
            <v>60</v>
          </cell>
          <cell r="AX23">
            <v>3540000</v>
          </cell>
          <cell r="AZ23">
            <v>0</v>
          </cell>
          <cell r="BA23">
            <v>60000</v>
          </cell>
          <cell r="BD23">
            <v>1200000</v>
          </cell>
          <cell r="BG23">
            <v>1200000</v>
          </cell>
          <cell r="BJ23">
            <v>1200000</v>
          </cell>
        </row>
        <row r="24">
          <cell r="N24" t="str">
            <v>SALDO LALU</v>
          </cell>
          <cell r="O24" t="str">
            <v>BULAN INI</v>
          </cell>
          <cell r="P24" t="str">
            <v>s.d Bulan INI</v>
          </cell>
          <cell r="R24" t="str">
            <v>Saldo Awal</v>
          </cell>
          <cell r="S24" t="str">
            <v>TERIMA</v>
          </cell>
          <cell r="T24" t="str">
            <v>SETOR</v>
          </cell>
          <cell r="U24">
            <v>66453538</v>
          </cell>
          <cell r="V24">
            <v>66453538</v>
          </cell>
          <cell r="W24" t="str">
            <v>TERIMA</v>
          </cell>
          <cell r="X24" t="str">
            <v>SETOR</v>
          </cell>
          <cell r="Y24" t="str">
            <v>SELISIH</v>
          </cell>
          <cell r="AK24" t="str">
            <v>4.03.4.03.01.E.001.019.5.2.2.01.01_6</v>
          </cell>
          <cell r="AL24">
            <v>6</v>
          </cell>
          <cell r="AM24" t="str">
            <v>Kertas HVS A4 70gr</v>
          </cell>
          <cell r="AN24" t="str">
            <v>5</v>
          </cell>
          <cell r="AO24" t="str">
            <v>rim</v>
          </cell>
          <cell r="AP24">
            <v>45400</v>
          </cell>
          <cell r="AQ24">
            <v>227000</v>
          </cell>
          <cell r="AT24">
            <v>0</v>
          </cell>
          <cell r="AU24">
            <v>0</v>
          </cell>
          <cell r="AW24">
            <v>5</v>
          </cell>
          <cell r="AX24">
            <v>225000</v>
          </cell>
          <cell r="AZ24">
            <v>0</v>
          </cell>
          <cell r="BA24">
            <v>2000</v>
          </cell>
          <cell r="BD24">
            <v>227000</v>
          </cell>
        </row>
        <row r="25">
          <cell r="B25" t="str">
            <v>(2)</v>
          </cell>
          <cell r="C25" t="str">
            <v>(4)</v>
          </cell>
          <cell r="D25" t="str">
            <v>(5)</v>
          </cell>
          <cell r="E25" t="str">
            <v>(6)</v>
          </cell>
          <cell r="F25" t="str">
            <v>(7)</v>
          </cell>
          <cell r="G25" t="str">
            <v>(8)</v>
          </cell>
          <cell r="H25" t="str">
            <v>(9)</v>
          </cell>
          <cell r="I25" t="str">
            <v>(10)</v>
          </cell>
          <cell r="J25" t="str">
            <v>(11)</v>
          </cell>
          <cell r="K25" t="str">
            <v>(12)</v>
          </cell>
          <cell r="L25" t="str">
            <v>(13)</v>
          </cell>
          <cell r="M25" t="str">
            <v>(14)</v>
          </cell>
          <cell r="N25" t="str">
            <v>(15)</v>
          </cell>
          <cell r="O25" t="str">
            <v>(16)</v>
          </cell>
          <cell r="P25" t="str">
            <v>(17)</v>
          </cell>
          <cell r="R25" t="str">
            <v>PPN</v>
          </cell>
          <cell r="S25">
            <v>55740369</v>
          </cell>
          <cell r="T25">
            <v>55740369</v>
          </cell>
          <cell r="U25">
            <v>23900001.272727273</v>
          </cell>
          <cell r="V25">
            <v>23900001.272727273</v>
          </cell>
          <cell r="W25">
            <v>79640370.272727281</v>
          </cell>
          <cell r="X25">
            <v>79640370.272727281</v>
          </cell>
          <cell r="Y25">
            <v>0</v>
          </cell>
          <cell r="AK25" t="str">
            <v>4.03.4.03.01.E.001.019.5.2.2.01.01_7</v>
          </cell>
          <cell r="AL25">
            <v>7</v>
          </cell>
          <cell r="AM25" t="str">
            <v>Kertas NCR</v>
          </cell>
          <cell r="AN25" t="str">
            <v>48</v>
          </cell>
          <cell r="AO25" t="str">
            <v>buku</v>
          </cell>
          <cell r="AP25">
            <v>41250</v>
          </cell>
          <cell r="AQ25">
            <v>1980000</v>
          </cell>
          <cell r="AT25">
            <v>0</v>
          </cell>
          <cell r="AU25">
            <v>0</v>
          </cell>
          <cell r="AW25">
            <v>48</v>
          </cell>
          <cell r="AX25">
            <v>1968000</v>
          </cell>
          <cell r="AZ25">
            <v>0</v>
          </cell>
          <cell r="BA25">
            <v>12000</v>
          </cell>
          <cell r="BD25">
            <v>990000</v>
          </cell>
          <cell r="BG25">
            <v>990000</v>
          </cell>
        </row>
        <row r="26">
          <cell r="C26" t="str">
            <v>Uang Persediaan (UP)</v>
          </cell>
          <cell r="D26" t="str">
            <v>GAJI</v>
          </cell>
          <cell r="E26" t="str">
            <v>GAJI</v>
          </cell>
          <cell r="F26" t="str">
            <v>GAJI</v>
          </cell>
          <cell r="G26" t="str">
            <v>GAJI</v>
          </cell>
          <cell r="H26" t="str">
            <v>SP2D GAJI</v>
          </cell>
          <cell r="I26" t="str">
            <v>SP2D GAJI</v>
          </cell>
          <cell r="J26" t="str">
            <v>SP2D GAJI</v>
          </cell>
          <cell r="K26" t="str">
            <v>SP2D GAJI</v>
          </cell>
          <cell r="L26" t="str">
            <v>GAJI</v>
          </cell>
          <cell r="N26">
            <v>881510799</v>
          </cell>
          <cell r="O26">
            <v>70592739</v>
          </cell>
          <cell r="P26">
            <v>952103538</v>
          </cell>
          <cell r="R26" t="str">
            <v>PPh 21</v>
          </cell>
          <cell r="S26">
            <v>0</v>
          </cell>
          <cell r="T26">
            <v>0</v>
          </cell>
          <cell r="U26">
            <v>615000</v>
          </cell>
          <cell r="V26">
            <v>615000</v>
          </cell>
          <cell r="W26">
            <v>615000</v>
          </cell>
          <cell r="X26">
            <v>615000</v>
          </cell>
          <cell r="Y26">
            <v>0</v>
          </cell>
          <cell r="AK26" t="str">
            <v>4.03.4.03.01.E.001.019.5.2.2.01.01_8</v>
          </cell>
          <cell r="AL26">
            <v>8</v>
          </cell>
          <cell r="AM26" t="str">
            <v>Lakban</v>
          </cell>
          <cell r="AN26" t="str">
            <v>6</v>
          </cell>
          <cell r="AO26" t="str">
            <v>buah</v>
          </cell>
          <cell r="AP26">
            <v>12100</v>
          </cell>
          <cell r="AQ26">
            <v>72600</v>
          </cell>
          <cell r="AT26">
            <v>0</v>
          </cell>
          <cell r="AU26">
            <v>0</v>
          </cell>
          <cell r="AW26">
            <v>6</v>
          </cell>
          <cell r="AX26">
            <v>72000</v>
          </cell>
          <cell r="AZ26">
            <v>0</v>
          </cell>
          <cell r="BA26">
            <v>600</v>
          </cell>
          <cell r="BD26">
            <v>72600</v>
          </cell>
        </row>
        <row r="27">
          <cell r="B27" t="str">
            <v>4.03.4.03.01.E.00.00.0.0.0.00.00</v>
          </cell>
          <cell r="C27" t="str">
            <v>Uang Persediaan (UP)</v>
          </cell>
          <cell r="D27" t="str">
            <v>UP</v>
          </cell>
          <cell r="E27" t="str">
            <v>UP</v>
          </cell>
          <cell r="F27" t="str">
            <v>UP</v>
          </cell>
          <cell r="G27" t="str">
            <v>UP</v>
          </cell>
          <cell r="H27" t="str">
            <v>SP2D UP</v>
          </cell>
          <cell r="I27" t="str">
            <v>SP2D UP</v>
          </cell>
          <cell r="J27" t="str">
            <v>SP2D UP</v>
          </cell>
          <cell r="K27" t="str">
            <v>SP2D UP</v>
          </cell>
          <cell r="L27" t="str">
            <v>UANG PERSEDIAAN (UP)</v>
          </cell>
          <cell r="N27">
            <v>75000000</v>
          </cell>
          <cell r="O27">
            <v>0</v>
          </cell>
          <cell r="P27">
            <v>75000000</v>
          </cell>
          <cell r="R27" t="str">
            <v>PPh 22</v>
          </cell>
          <cell r="S27">
            <v>1277633</v>
          </cell>
          <cell r="T27">
            <v>1277633</v>
          </cell>
          <cell r="U27">
            <v>1398750</v>
          </cell>
          <cell r="V27">
            <v>1398750</v>
          </cell>
          <cell r="W27">
            <v>2676383</v>
          </cell>
          <cell r="X27">
            <v>2676383</v>
          </cell>
          <cell r="Y27">
            <v>0</v>
          </cell>
          <cell r="AK27" t="str">
            <v>4.03.4.03.01.E.001.019.5.2.2.01.01_9</v>
          </cell>
          <cell r="AL27">
            <v>9</v>
          </cell>
          <cell r="AM27" t="str">
            <v>Lem stick</v>
          </cell>
          <cell r="AN27" t="str">
            <v>20</v>
          </cell>
          <cell r="AO27" t="str">
            <v>buah</v>
          </cell>
          <cell r="AP27">
            <v>19400</v>
          </cell>
          <cell r="AQ27">
            <v>388000</v>
          </cell>
          <cell r="AT27">
            <v>0</v>
          </cell>
          <cell r="AU27">
            <v>0</v>
          </cell>
          <cell r="AW27">
            <v>20</v>
          </cell>
          <cell r="AX27">
            <v>384000</v>
          </cell>
          <cell r="AZ27">
            <v>0</v>
          </cell>
          <cell r="BA27">
            <v>4000</v>
          </cell>
          <cell r="BD27">
            <v>194000</v>
          </cell>
          <cell r="BG27">
            <v>194000</v>
          </cell>
        </row>
        <row r="28"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>GANTI UANG (GU)</v>
          </cell>
          <cell r="N28">
            <v>567694223</v>
          </cell>
          <cell r="O28">
            <v>22054467</v>
          </cell>
          <cell r="P28">
            <v>589748690</v>
          </cell>
          <cell r="R28" t="str">
            <v>PPh 23</v>
          </cell>
          <cell r="S28">
            <v>9435536</v>
          </cell>
          <cell r="T28">
            <v>9435536</v>
          </cell>
          <cell r="U28">
            <v>128681</v>
          </cell>
          <cell r="V28">
            <v>128681</v>
          </cell>
          <cell r="W28">
            <v>9564217</v>
          </cell>
          <cell r="X28">
            <v>9564217</v>
          </cell>
          <cell r="Y28">
            <v>0</v>
          </cell>
          <cell r="AK28" t="str">
            <v>4.03.4.03.01.E.001.019.5.2.2.01.01_10</v>
          </cell>
          <cell r="AL28">
            <v>10</v>
          </cell>
          <cell r="AM28" t="str">
            <v>Map bening F4 warna</v>
          </cell>
          <cell r="AN28" t="str">
            <v>20</v>
          </cell>
          <cell r="AO28" t="str">
            <v>pak</v>
          </cell>
          <cell r="AP28">
            <v>36300</v>
          </cell>
          <cell r="AQ28">
            <v>726000</v>
          </cell>
          <cell r="AT28">
            <v>0</v>
          </cell>
          <cell r="AU28">
            <v>0</v>
          </cell>
          <cell r="AW28">
            <v>20</v>
          </cell>
          <cell r="AX28">
            <v>720000</v>
          </cell>
          <cell r="AZ28">
            <v>0</v>
          </cell>
          <cell r="BA28">
            <v>6000</v>
          </cell>
          <cell r="BD28">
            <v>363000</v>
          </cell>
          <cell r="BG28">
            <v>363000</v>
          </cell>
        </row>
        <row r="29"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>LANGSUNG (LS)</v>
          </cell>
          <cell r="N29">
            <v>682943435.16000009</v>
          </cell>
          <cell r="O29">
            <v>256093823.56</v>
          </cell>
          <cell r="P29">
            <v>939037258.72000003</v>
          </cell>
          <cell r="R29" t="str">
            <v>PPh 4 Ayat 2</v>
          </cell>
          <cell r="S29">
            <v>0</v>
          </cell>
          <cell r="T29">
            <v>0</v>
          </cell>
          <cell r="U29">
            <v>2617273.2545454544</v>
          </cell>
          <cell r="V29">
            <v>2617273.2545454544</v>
          </cell>
          <cell r="W29">
            <v>2617273.2545454544</v>
          </cell>
          <cell r="X29">
            <v>2617273.2545454544</v>
          </cell>
          <cell r="Y29">
            <v>0</v>
          </cell>
          <cell r="AK29" t="str">
            <v>4.03.4.03.01.E.001.019.5.2.2.01.01_11</v>
          </cell>
          <cell r="AL29">
            <v>11</v>
          </cell>
          <cell r="AM29" t="str">
            <v>Map snell plastik</v>
          </cell>
          <cell r="AN29" t="str">
            <v>100</v>
          </cell>
          <cell r="AO29" t="str">
            <v>buah</v>
          </cell>
          <cell r="AP29">
            <v>11500</v>
          </cell>
          <cell r="AQ29">
            <v>1150000</v>
          </cell>
          <cell r="AT29">
            <v>0</v>
          </cell>
          <cell r="AU29">
            <v>0</v>
          </cell>
          <cell r="AW29">
            <v>102</v>
          </cell>
          <cell r="AX29">
            <v>1142400</v>
          </cell>
          <cell r="AZ29">
            <v>-2</v>
          </cell>
          <cell r="BA29">
            <v>7600</v>
          </cell>
          <cell r="BD29">
            <v>575000</v>
          </cell>
          <cell r="BG29">
            <v>575000</v>
          </cell>
        </row>
        <row r="30"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>TAMBAH UANG (TU)</v>
          </cell>
          <cell r="N30">
            <v>0</v>
          </cell>
          <cell r="O30">
            <v>0</v>
          </cell>
          <cell r="P30">
            <v>0</v>
          </cell>
          <cell r="R30" t="str">
            <v>Jml</v>
          </cell>
          <cell r="S30">
            <v>66453538</v>
          </cell>
          <cell r="T30">
            <v>66453538</v>
          </cell>
          <cell r="U30">
            <v>95113243.527272731</v>
          </cell>
          <cell r="V30">
            <v>95113243.527272731</v>
          </cell>
          <cell r="W30">
            <v>95113243.527272731</v>
          </cell>
          <cell r="X30">
            <v>95113243.527272731</v>
          </cell>
          <cell r="AK30" t="str">
            <v>4.03.4.03.01.E.001.019.5.2.2.01.01_12</v>
          </cell>
          <cell r="AL30">
            <v>12</v>
          </cell>
          <cell r="AM30" t="str">
            <v>Map kertas biasa</v>
          </cell>
          <cell r="AN30" t="str">
            <v>50</v>
          </cell>
          <cell r="AO30" t="str">
            <v>buah</v>
          </cell>
          <cell r="AP30">
            <v>20300</v>
          </cell>
          <cell r="AQ30">
            <v>1015000</v>
          </cell>
          <cell r="AT30">
            <v>0</v>
          </cell>
          <cell r="AU30">
            <v>0</v>
          </cell>
          <cell r="AW30">
            <v>900</v>
          </cell>
          <cell r="AX30">
            <v>900000</v>
          </cell>
          <cell r="AZ30">
            <v>-850</v>
          </cell>
          <cell r="BA30">
            <v>115000</v>
          </cell>
          <cell r="BD30">
            <v>507500</v>
          </cell>
          <cell r="BG30">
            <v>507500</v>
          </cell>
        </row>
        <row r="31">
          <cell r="AK31" t="str">
            <v>4.03.4.03.01.E.001.019.5.2.2.01.01_13</v>
          </cell>
          <cell r="AL31">
            <v>13</v>
          </cell>
          <cell r="AM31" t="str">
            <v>Ordner folio</v>
          </cell>
          <cell r="AN31" t="str">
            <v>50</v>
          </cell>
          <cell r="AO31" t="str">
            <v>buah</v>
          </cell>
          <cell r="AP31">
            <v>28300</v>
          </cell>
          <cell r="AQ31">
            <v>1415000</v>
          </cell>
          <cell r="AT31">
            <v>0</v>
          </cell>
          <cell r="AU31">
            <v>0</v>
          </cell>
          <cell r="AW31">
            <v>50</v>
          </cell>
          <cell r="AX31">
            <v>1400000</v>
          </cell>
          <cell r="AZ31">
            <v>0</v>
          </cell>
          <cell r="BA31">
            <v>15000</v>
          </cell>
          <cell r="BD31">
            <v>707500</v>
          </cell>
          <cell r="BG31">
            <v>707500</v>
          </cell>
        </row>
        <row r="32">
          <cell r="B32" t="str">
            <v>001-006</v>
          </cell>
          <cell r="C32" t="str">
            <v>ANDA PAP</v>
          </cell>
          <cell r="D32" t="str">
            <v>KODE TRANSAKSI</v>
          </cell>
          <cell r="L32" t="str">
            <v>RUMAH TANGGA</v>
          </cell>
          <cell r="N32" t="str">
            <v>SP2D</v>
          </cell>
          <cell r="T32" t="str">
            <v>SPJ</v>
          </cell>
          <cell r="AK32" t="str">
            <v>4.03.4.03.01.E.001.019.5.2.2.01.01_14</v>
          </cell>
          <cell r="AL32">
            <v>14</v>
          </cell>
          <cell r="AM32" t="str">
            <v>Post it</v>
          </cell>
          <cell r="AN32" t="str">
            <v>32</v>
          </cell>
          <cell r="AO32" t="str">
            <v>buah</v>
          </cell>
          <cell r="AP32">
            <v>25500</v>
          </cell>
          <cell r="AQ32">
            <v>816000</v>
          </cell>
          <cell r="AT32">
            <v>0</v>
          </cell>
          <cell r="AU32">
            <v>0</v>
          </cell>
          <cell r="AW32">
            <v>31</v>
          </cell>
          <cell r="AX32">
            <v>781200</v>
          </cell>
          <cell r="AZ32">
            <v>1</v>
          </cell>
          <cell r="BA32">
            <v>34800</v>
          </cell>
          <cell r="BD32">
            <v>408000</v>
          </cell>
          <cell r="BG32">
            <v>408000</v>
          </cell>
        </row>
        <row r="33">
          <cell r="B33" t="str">
            <v>No Akun</v>
          </cell>
          <cell r="C33" t="str">
            <v>KODE PPTK</v>
          </cell>
          <cell r="D33" t="str">
            <v>LS</v>
          </cell>
          <cell r="E33" t="str">
            <v>GU</v>
          </cell>
          <cell r="F33" t="str">
            <v>TU</v>
          </cell>
          <cell r="G33" t="str">
            <v>PH_3</v>
          </cell>
          <cell r="H33" t="str">
            <v>SP2D LS</v>
          </cell>
          <cell r="I33" t="str">
            <v>SP2D GU</v>
          </cell>
          <cell r="J33" t="str">
            <v>SP2D TU</v>
          </cell>
          <cell r="K33" t="str">
            <v>SP2D PH_3</v>
          </cell>
          <cell r="L33" t="str">
            <v>Nama Akun</v>
          </cell>
          <cell r="M33" t="str">
            <v>DAK</v>
          </cell>
          <cell r="N33" t="str">
            <v>LS</v>
          </cell>
          <cell r="Q33" t="str">
            <v>GU/TU</v>
          </cell>
          <cell r="T33" t="str">
            <v>LS</v>
          </cell>
          <cell r="W33" t="str">
            <v>GU/TU</v>
          </cell>
          <cell r="AK33" t="str">
            <v>4.03.4.03.01.E.001.019.5.2.2.01.01_15</v>
          </cell>
          <cell r="AL33">
            <v>15</v>
          </cell>
          <cell r="AM33" t="str">
            <v>Karet penghapus</v>
          </cell>
          <cell r="AN33" t="str">
            <v>10</v>
          </cell>
          <cell r="AO33" t="str">
            <v>buah</v>
          </cell>
          <cell r="AP33">
            <v>9100</v>
          </cell>
          <cell r="AQ33">
            <v>91000</v>
          </cell>
          <cell r="AT33">
            <v>0</v>
          </cell>
          <cell r="AU33">
            <v>0</v>
          </cell>
          <cell r="AW33">
            <v>10</v>
          </cell>
          <cell r="AX33">
            <v>90000</v>
          </cell>
          <cell r="AZ33">
            <v>0</v>
          </cell>
          <cell r="BA33">
            <v>1000</v>
          </cell>
          <cell r="BD33">
            <v>91000</v>
          </cell>
        </row>
        <row r="34">
          <cell r="N34" t="str">
            <v>Saldo Lalu</v>
          </cell>
          <cell r="O34" t="str">
            <v>Bulan ini</v>
          </cell>
          <cell r="P34" t="str">
            <v>s.d Bulan Ini</v>
          </cell>
          <cell r="Q34" t="str">
            <v>Saldo Lalu</v>
          </cell>
          <cell r="R34" t="str">
            <v>Bulan ini</v>
          </cell>
          <cell r="S34" t="str">
            <v>s.d Bulan Ini</v>
          </cell>
          <cell r="T34" t="str">
            <v>Saldo Lalu</v>
          </cell>
          <cell r="U34" t="str">
            <v>Bulan ini</v>
          </cell>
          <cell r="V34" t="str">
            <v>s.d Bulan Ini</v>
          </cell>
          <cell r="W34" t="str">
            <v>Saldo Lalu</v>
          </cell>
          <cell r="X34" t="str">
            <v>Bulan ini</v>
          </cell>
          <cell r="Y34" t="str">
            <v>s.d Bulan Ini</v>
          </cell>
          <cell r="AK34" t="str">
            <v>4.03.4.03.01.E.001.019.5.2.2.01.01_16</v>
          </cell>
          <cell r="AL34">
            <v>16</v>
          </cell>
          <cell r="AM34" t="str">
            <v>Spidol permanen</v>
          </cell>
          <cell r="AN34" t="str">
            <v>12</v>
          </cell>
          <cell r="AO34" t="str">
            <v>buah</v>
          </cell>
          <cell r="AP34">
            <v>7800</v>
          </cell>
          <cell r="AQ34">
            <v>93600</v>
          </cell>
          <cell r="AT34">
            <v>0</v>
          </cell>
          <cell r="AU34">
            <v>0</v>
          </cell>
          <cell r="AW34">
            <v>12</v>
          </cell>
          <cell r="AX34">
            <v>90000</v>
          </cell>
          <cell r="AZ34">
            <v>0</v>
          </cell>
          <cell r="BA34">
            <v>3600</v>
          </cell>
          <cell r="BD34">
            <v>93600</v>
          </cell>
        </row>
        <row r="35">
          <cell r="B35" t="str">
            <v>(1)</v>
          </cell>
          <cell r="C35" t="str">
            <v>(2)</v>
          </cell>
          <cell r="D35" t="str">
            <v>(3)</v>
          </cell>
          <cell r="E35" t="str">
            <v>(4)</v>
          </cell>
          <cell r="F35" t="str">
            <v>(5)</v>
          </cell>
          <cell r="G35" t="str">
            <v>(6)</v>
          </cell>
          <cell r="H35" t="str">
            <v>(7)</v>
          </cell>
          <cell r="I35" t="str">
            <v>(8)</v>
          </cell>
          <cell r="J35" t="str">
            <v>(9)</v>
          </cell>
          <cell r="K35" t="str">
            <v>(10)</v>
          </cell>
          <cell r="L35" t="str">
            <v>(11)</v>
          </cell>
          <cell r="M35" t="str">
            <v>(12)</v>
          </cell>
          <cell r="N35" t="str">
            <v>(13)</v>
          </cell>
          <cell r="O35" t="str">
            <v>(14)</v>
          </cell>
          <cell r="P35" t="str">
            <v>(15)</v>
          </cell>
          <cell r="Q35" t="str">
            <v>(16)</v>
          </cell>
          <cell r="R35" t="str">
            <v>(17)</v>
          </cell>
          <cell r="S35" t="str">
            <v>(18)</v>
          </cell>
          <cell r="T35" t="str">
            <v>(19)</v>
          </cell>
          <cell r="U35" t="str">
            <v>(20)</v>
          </cell>
          <cell r="V35" t="str">
            <v>(21)</v>
          </cell>
          <cell r="W35" t="str">
            <v>(22)</v>
          </cell>
          <cell r="X35" t="str">
            <v>(23)</v>
          </cell>
          <cell r="Y35" t="str">
            <v>(24)</v>
          </cell>
          <cell r="AK35" t="str">
            <v>4.03.4.03.01.E.001.019.5.2.2.01.01_17</v>
          </cell>
          <cell r="AL35">
            <v>17</v>
          </cell>
          <cell r="AM35" t="str">
            <v>Spidol white board</v>
          </cell>
          <cell r="AN35" t="str">
            <v>12</v>
          </cell>
          <cell r="AO35" t="str">
            <v>buah</v>
          </cell>
          <cell r="AP35">
            <v>9100</v>
          </cell>
          <cell r="AQ35">
            <v>109200</v>
          </cell>
          <cell r="AT35">
            <v>0</v>
          </cell>
          <cell r="AU35">
            <v>0</v>
          </cell>
          <cell r="AW35">
            <v>12</v>
          </cell>
          <cell r="AX35">
            <v>108000</v>
          </cell>
          <cell r="AZ35">
            <v>0</v>
          </cell>
          <cell r="BA35">
            <v>1200</v>
          </cell>
          <cell r="BD35">
            <v>109200</v>
          </cell>
        </row>
        <row r="36">
          <cell r="B36" t="str">
            <v>4.03.4.03.01.E.001.018.5.2.2.11.02</v>
          </cell>
          <cell r="C36" t="str">
            <v>ANDA PAP</v>
          </cell>
          <cell r="E36" t="str">
            <v>GU</v>
          </cell>
          <cell r="F36" t="str">
            <v>TU</v>
          </cell>
          <cell r="H36" t="str">
            <v/>
          </cell>
          <cell r="I36" t="str">
            <v>SP2D GU</v>
          </cell>
          <cell r="J36" t="str">
            <v>SP2D TU</v>
          </cell>
          <cell r="L36" t="str">
            <v>Belanja Makanan dan Minuman Rapat</v>
          </cell>
          <cell r="M36">
            <v>6380000</v>
          </cell>
          <cell r="N36">
            <v>0</v>
          </cell>
          <cell r="O36">
            <v>0</v>
          </cell>
          <cell r="P36">
            <v>0</v>
          </cell>
          <cell r="Q36">
            <v>3433000</v>
          </cell>
          <cell r="R36">
            <v>2425000</v>
          </cell>
          <cell r="S36">
            <v>5858000</v>
          </cell>
          <cell r="T36">
            <v>0</v>
          </cell>
          <cell r="U36">
            <v>0</v>
          </cell>
          <cell r="V36">
            <v>0</v>
          </cell>
          <cell r="W36">
            <v>5858000</v>
          </cell>
          <cell r="X36">
            <v>360000</v>
          </cell>
          <cell r="Y36">
            <v>6218000</v>
          </cell>
          <cell r="AD36" t="str">
            <v>E.001.018.5.2.2.11.02 -- 360000</v>
          </cell>
          <cell r="AK36" t="str">
            <v>4.03.4.03.01.E.001.019.5.2.2.01.01_18</v>
          </cell>
          <cell r="AL36">
            <v>18</v>
          </cell>
          <cell r="AM36" t="str">
            <v>Stampad</v>
          </cell>
          <cell r="AN36" t="str">
            <v>2</v>
          </cell>
          <cell r="AO36" t="str">
            <v>buah</v>
          </cell>
          <cell r="AP36">
            <v>10200</v>
          </cell>
          <cell r="AQ36">
            <v>20400</v>
          </cell>
          <cell r="AT36">
            <v>0</v>
          </cell>
          <cell r="AU36">
            <v>0</v>
          </cell>
          <cell r="AW36">
            <v>4</v>
          </cell>
          <cell r="AX36">
            <v>40000</v>
          </cell>
          <cell r="AZ36">
            <v>-2</v>
          </cell>
          <cell r="BA36">
            <v>-19600</v>
          </cell>
          <cell r="BD36">
            <v>20400</v>
          </cell>
        </row>
        <row r="37">
          <cell r="B37" t="str">
            <v>4.03.4.03.01.E.001.018.5.2.2.15.02</v>
          </cell>
          <cell r="C37" t="str">
            <v>ANDA PAP</v>
          </cell>
          <cell r="E37" t="str">
            <v>GU</v>
          </cell>
          <cell r="F37" t="str">
            <v>TU</v>
          </cell>
          <cell r="H37" t="str">
            <v/>
          </cell>
          <cell r="I37" t="str">
            <v>SP2D GU</v>
          </cell>
          <cell r="J37" t="str">
            <v>SP2D TU</v>
          </cell>
          <cell r="L37" t="str">
            <v>Belanja Perjalanan Dinas Luar Daerah</v>
          </cell>
          <cell r="M37">
            <v>214800000</v>
          </cell>
          <cell r="N37">
            <v>0</v>
          </cell>
          <cell r="O37">
            <v>0</v>
          </cell>
          <cell r="P37">
            <v>0</v>
          </cell>
          <cell r="Q37">
            <v>198839885</v>
          </cell>
          <cell r="R37">
            <v>6054852</v>
          </cell>
          <cell r="S37">
            <v>204894737</v>
          </cell>
          <cell r="T37">
            <v>0</v>
          </cell>
          <cell r="U37">
            <v>0</v>
          </cell>
          <cell r="V37">
            <v>0</v>
          </cell>
          <cell r="W37">
            <v>204894737</v>
          </cell>
          <cell r="X37">
            <v>8740500</v>
          </cell>
          <cell r="Y37">
            <v>213635237</v>
          </cell>
          <cell r="AD37" t="str">
            <v>E.001.018.5.2.2.15.02 -- 8740500</v>
          </cell>
          <cell r="AK37" t="str">
            <v>4.03.4.03.01.E.001.019.5.2.2.01.01_19</v>
          </cell>
          <cell r="AL37">
            <v>19</v>
          </cell>
          <cell r="AM37" t="str">
            <v>Stabilo</v>
          </cell>
          <cell r="AN37" t="str">
            <v>2</v>
          </cell>
          <cell r="AO37" t="str">
            <v>set</v>
          </cell>
          <cell r="AP37">
            <v>59100</v>
          </cell>
          <cell r="AQ37">
            <v>118200</v>
          </cell>
          <cell r="AT37">
            <v>0</v>
          </cell>
          <cell r="AU37">
            <v>0</v>
          </cell>
          <cell r="AW37">
            <v>4</v>
          </cell>
          <cell r="AX37">
            <v>236000</v>
          </cell>
          <cell r="AZ37">
            <v>-2</v>
          </cell>
          <cell r="BA37">
            <v>-117800</v>
          </cell>
          <cell r="BD37">
            <v>118200</v>
          </cell>
        </row>
        <row r="38">
          <cell r="B38" t="str">
            <v>4.03.4.03.01.E.001.019.5.2.1.02.02</v>
          </cell>
          <cell r="C38" t="str">
            <v>ANDA PAP</v>
          </cell>
          <cell r="D38" t="str">
            <v>LS</v>
          </cell>
          <cell r="F38" t="str">
            <v>TU</v>
          </cell>
          <cell r="H38" t="str">
            <v>SP2D LS</v>
          </cell>
          <cell r="I38" t="str">
            <v/>
          </cell>
          <cell r="J38" t="str">
            <v>SP2D TU</v>
          </cell>
          <cell r="L38" t="str">
            <v>Honorarium Pegawai Honorer/Tidak Tetap/Tenaga Bantuan</v>
          </cell>
          <cell r="M38">
            <v>88743750</v>
          </cell>
          <cell r="N38">
            <v>75592685.160000011</v>
          </cell>
          <cell r="O38">
            <v>12418789.559999999</v>
          </cell>
          <cell r="P38">
            <v>88011474.720000014</v>
          </cell>
          <cell r="Q38">
            <v>0</v>
          </cell>
          <cell r="R38">
            <v>0</v>
          </cell>
          <cell r="S38">
            <v>0</v>
          </cell>
          <cell r="T38">
            <v>75592685.160000011</v>
          </cell>
          <cell r="U38">
            <v>12418789.559999999</v>
          </cell>
          <cell r="V38">
            <v>88011474.720000014</v>
          </cell>
          <cell r="W38">
            <v>0</v>
          </cell>
          <cell r="X38">
            <v>0</v>
          </cell>
          <cell r="Y38">
            <v>0</v>
          </cell>
          <cell r="AD38" t="str">
            <v>E.001.019.5.2.1.02.02 -- 12418789,56</v>
          </cell>
          <cell r="AK38" t="str">
            <v>4.03.4.03.01.E.001.019.5.2.2.01.01_20</v>
          </cell>
          <cell r="AL38">
            <v>20</v>
          </cell>
          <cell r="AM38" t="str">
            <v>Stapler No.10</v>
          </cell>
          <cell r="AN38" t="str">
            <v>10</v>
          </cell>
          <cell r="AO38" t="str">
            <v>buah</v>
          </cell>
          <cell r="AP38">
            <v>19500</v>
          </cell>
          <cell r="AQ38">
            <v>195000</v>
          </cell>
          <cell r="AT38">
            <v>0</v>
          </cell>
          <cell r="AU38">
            <v>0</v>
          </cell>
          <cell r="AW38">
            <v>10</v>
          </cell>
          <cell r="AX38">
            <v>193000</v>
          </cell>
          <cell r="AZ38">
            <v>0</v>
          </cell>
          <cell r="BA38">
            <v>2000</v>
          </cell>
          <cell r="BD38">
            <v>195000</v>
          </cell>
        </row>
        <row r="39">
          <cell r="B39" t="str">
            <v>4.03.4.03.01.E.001.019.5.2.2.01.01</v>
          </cell>
          <cell r="C39" t="str">
            <v>ANDA PAP</v>
          </cell>
          <cell r="E39" t="str">
            <v>GU</v>
          </cell>
          <cell r="F39" t="str">
            <v>TU</v>
          </cell>
          <cell r="H39" t="str">
            <v/>
          </cell>
          <cell r="I39" t="str">
            <v>SP2D GU</v>
          </cell>
          <cell r="J39" t="str">
            <v>SP2D TU</v>
          </cell>
          <cell r="L39" t="str">
            <v>Belanja Alat Tulis Kantor</v>
          </cell>
          <cell r="M39">
            <v>12424600</v>
          </cell>
          <cell r="N39">
            <v>0</v>
          </cell>
          <cell r="O39">
            <v>0</v>
          </cell>
          <cell r="P39">
            <v>0</v>
          </cell>
          <cell r="Q39">
            <v>12289700</v>
          </cell>
          <cell r="R39">
            <v>0</v>
          </cell>
          <cell r="S39">
            <v>12289700</v>
          </cell>
          <cell r="T39">
            <v>0</v>
          </cell>
          <cell r="U39">
            <v>0</v>
          </cell>
          <cell r="V39">
            <v>0</v>
          </cell>
          <cell r="W39">
            <v>12289700</v>
          </cell>
          <cell r="X39">
            <v>0</v>
          </cell>
          <cell r="Y39">
            <v>12289700</v>
          </cell>
          <cell r="AD39" t="str">
            <v>E.001.019.5.2.2.01.01 -- 0</v>
          </cell>
          <cell r="AK39" t="str">
            <v>4.03.4.03.01.E.001.019.5.2.2.01.01_21</v>
          </cell>
          <cell r="AL39">
            <v>21</v>
          </cell>
          <cell r="AM39" t="str">
            <v>Tinta stampad</v>
          </cell>
          <cell r="AN39" t="str">
            <v>2</v>
          </cell>
          <cell r="AO39" t="str">
            <v>botol</v>
          </cell>
          <cell r="AP39">
            <v>7900</v>
          </cell>
          <cell r="AQ39">
            <v>15800</v>
          </cell>
          <cell r="AT39">
            <v>0</v>
          </cell>
          <cell r="AU39">
            <v>0</v>
          </cell>
          <cell r="AW39">
            <v>2</v>
          </cell>
          <cell r="AX39">
            <v>15600</v>
          </cell>
          <cell r="AZ39">
            <v>0</v>
          </cell>
          <cell r="BA39">
            <v>200</v>
          </cell>
          <cell r="BD39">
            <v>15800</v>
          </cell>
        </row>
        <row r="40">
          <cell r="B40" t="str">
            <v>4.03.4.03.01.E.001.019.5.2.2.01.03</v>
          </cell>
          <cell r="C40" t="str">
            <v>ANDA PAP</v>
          </cell>
          <cell r="E40" t="str">
            <v>GU</v>
          </cell>
          <cell r="F40" t="str">
            <v>TU</v>
          </cell>
          <cell r="H40" t="str">
            <v/>
          </cell>
          <cell r="I40" t="str">
            <v>SP2D GU</v>
          </cell>
          <cell r="J40" t="str">
            <v>SP2D TU</v>
          </cell>
          <cell r="L40" t="str">
            <v>Belanja Alat Listrik dan Elektronik</v>
          </cell>
          <cell r="M40">
            <v>2575000</v>
          </cell>
          <cell r="N40">
            <v>0</v>
          </cell>
          <cell r="O40">
            <v>0</v>
          </cell>
          <cell r="P40">
            <v>0</v>
          </cell>
          <cell r="Q40">
            <v>2545000</v>
          </cell>
          <cell r="R40">
            <v>0</v>
          </cell>
          <cell r="S40">
            <v>2545000</v>
          </cell>
          <cell r="T40">
            <v>0</v>
          </cell>
          <cell r="U40">
            <v>0</v>
          </cell>
          <cell r="V40">
            <v>0</v>
          </cell>
          <cell r="W40">
            <v>2545000</v>
          </cell>
          <cell r="X40">
            <v>0</v>
          </cell>
          <cell r="Y40">
            <v>2545000</v>
          </cell>
          <cell r="AD40" t="str">
            <v>E.001.019.5.2.2.01.03 -- 0</v>
          </cell>
          <cell r="AK40" t="str">
            <v>4.03.4.03.01.E.001.019.5.2.2.01.01_22</v>
          </cell>
          <cell r="AL40">
            <v>22</v>
          </cell>
          <cell r="AM40" t="str">
            <v>Gunting</v>
          </cell>
          <cell r="AN40" t="str">
            <v>5</v>
          </cell>
          <cell r="AO40" t="str">
            <v>buah</v>
          </cell>
          <cell r="AP40">
            <v>10900</v>
          </cell>
          <cell r="AQ40">
            <v>54500</v>
          </cell>
          <cell r="AT40">
            <v>0</v>
          </cell>
          <cell r="AU40">
            <v>0</v>
          </cell>
          <cell r="AW40">
            <v>5</v>
          </cell>
          <cell r="AX40">
            <v>52500</v>
          </cell>
          <cell r="AZ40">
            <v>0</v>
          </cell>
          <cell r="BA40">
            <v>2000</v>
          </cell>
          <cell r="BD40">
            <v>54500</v>
          </cell>
        </row>
        <row r="41">
          <cell r="B41" t="str">
            <v>4.03.4.03.01.E.001.019.5.2.2.01.04</v>
          </cell>
          <cell r="C41" t="str">
            <v>ANDA PAP</v>
          </cell>
          <cell r="E41" t="str">
            <v>GU</v>
          </cell>
          <cell r="F41" t="str">
            <v>TU</v>
          </cell>
          <cell r="H41" t="str">
            <v/>
          </cell>
          <cell r="I41" t="str">
            <v>SP2D GU</v>
          </cell>
          <cell r="J41" t="str">
            <v>SP2D TU</v>
          </cell>
          <cell r="L41" t="str">
            <v>Belanja Perangko, Materai dan Benda Pos</v>
          </cell>
          <cell r="M41">
            <v>1950000</v>
          </cell>
          <cell r="N41">
            <v>0</v>
          </cell>
          <cell r="O41">
            <v>0</v>
          </cell>
          <cell r="P41">
            <v>0</v>
          </cell>
          <cell r="Q41">
            <v>1950000</v>
          </cell>
          <cell r="R41">
            <v>0</v>
          </cell>
          <cell r="S41">
            <v>1950000</v>
          </cell>
          <cell r="T41">
            <v>0</v>
          </cell>
          <cell r="U41">
            <v>0</v>
          </cell>
          <cell r="V41">
            <v>0</v>
          </cell>
          <cell r="W41">
            <v>1950000</v>
          </cell>
          <cell r="X41">
            <v>0</v>
          </cell>
          <cell r="Y41">
            <v>1950000</v>
          </cell>
          <cell r="AD41" t="str">
            <v>E.001.019.5.2.2.01.04 -- 0</v>
          </cell>
          <cell r="AW41">
            <v>0</v>
          </cell>
          <cell r="AX41">
            <v>0</v>
          </cell>
        </row>
        <row r="42">
          <cell r="B42" t="str">
            <v>4.03.4.03.01.E.001.019.5.2.2.01.05</v>
          </cell>
          <cell r="C42" t="str">
            <v>ANDA PAP</v>
          </cell>
          <cell r="E42" t="str">
            <v>GU</v>
          </cell>
          <cell r="F42" t="str">
            <v>TU</v>
          </cell>
          <cell r="H42" t="str">
            <v/>
          </cell>
          <cell r="I42" t="str">
            <v>SP2D GU</v>
          </cell>
          <cell r="J42" t="str">
            <v>SP2D TU</v>
          </cell>
          <cell r="L42" t="str">
            <v>Belanja Peralatan Kebersihan dan Bahan Pembersih</v>
          </cell>
          <cell r="M42">
            <v>3895800</v>
          </cell>
          <cell r="N42">
            <v>0</v>
          </cell>
          <cell r="O42">
            <v>0</v>
          </cell>
          <cell r="P42">
            <v>0</v>
          </cell>
          <cell r="Q42">
            <v>3856400</v>
          </cell>
          <cell r="R42">
            <v>0</v>
          </cell>
          <cell r="S42">
            <v>3856400</v>
          </cell>
          <cell r="T42">
            <v>0</v>
          </cell>
          <cell r="U42">
            <v>0</v>
          </cell>
          <cell r="V42">
            <v>0</v>
          </cell>
          <cell r="W42">
            <v>3856400</v>
          </cell>
          <cell r="X42">
            <v>0</v>
          </cell>
          <cell r="Y42">
            <v>3856400</v>
          </cell>
          <cell r="AD42" t="str">
            <v>E.001.019.5.2.2.01.05 -- 0</v>
          </cell>
          <cell r="AK42" t="str">
            <v>4.03.4.03.01.E.001.019.5.2.2.01.03</v>
          </cell>
          <cell r="AM42" t="str">
            <v>Belanja Alat Listrik dan Elektronik</v>
          </cell>
          <cell r="AQ42">
            <v>2575000</v>
          </cell>
          <cell r="AW42">
            <v>0</v>
          </cell>
          <cell r="AX42">
            <v>0</v>
          </cell>
          <cell r="BC42">
            <v>0</v>
          </cell>
          <cell r="BD42">
            <v>925000</v>
          </cell>
          <cell r="BE42">
            <v>0</v>
          </cell>
          <cell r="BF42">
            <v>0</v>
          </cell>
          <cell r="BG42">
            <v>650000</v>
          </cell>
          <cell r="BH42">
            <v>0</v>
          </cell>
          <cell r="BI42">
            <v>0</v>
          </cell>
          <cell r="BJ42">
            <v>0</v>
          </cell>
          <cell r="BK42">
            <v>1000000</v>
          </cell>
          <cell r="BL42">
            <v>0</v>
          </cell>
          <cell r="BM42">
            <v>0</v>
          </cell>
          <cell r="BN42">
            <v>0</v>
          </cell>
        </row>
        <row r="43">
          <cell r="B43" t="str">
            <v>4.03.4.03.01.E.001.019.5.2.2.02.06</v>
          </cell>
          <cell r="C43" t="str">
            <v>ANDA PAP</v>
          </cell>
          <cell r="E43" t="str">
            <v>GU</v>
          </cell>
          <cell r="F43" t="str">
            <v>TU</v>
          </cell>
          <cell r="H43" t="str">
            <v/>
          </cell>
          <cell r="I43" t="str">
            <v>SP2D GU</v>
          </cell>
          <cell r="J43" t="str">
            <v>SP2D TU</v>
          </cell>
          <cell r="L43" t="str">
            <v>Belanja Bahan Komputer/Printer</v>
          </cell>
          <cell r="M43">
            <v>12275000</v>
          </cell>
          <cell r="N43">
            <v>0</v>
          </cell>
          <cell r="O43">
            <v>0</v>
          </cell>
          <cell r="P43">
            <v>0</v>
          </cell>
          <cell r="Q43">
            <v>12209850</v>
          </cell>
          <cell r="R43">
            <v>0</v>
          </cell>
          <cell r="S43">
            <v>12209850</v>
          </cell>
          <cell r="T43">
            <v>0</v>
          </cell>
          <cell r="U43">
            <v>0</v>
          </cell>
          <cell r="V43">
            <v>0</v>
          </cell>
          <cell r="W43">
            <v>12209850</v>
          </cell>
          <cell r="X43">
            <v>0</v>
          </cell>
          <cell r="Y43">
            <v>12209850</v>
          </cell>
          <cell r="AD43" t="str">
            <v>E.001.019.5.2.2.02.06 -- 0</v>
          </cell>
          <cell r="AK43" t="str">
            <v>4.03.4.03.01.E.001.019.5.2.2.01.03_1</v>
          </cell>
          <cell r="AL43">
            <v>1</v>
          </cell>
          <cell r="AM43" t="str">
            <v>Lampu LED</v>
          </cell>
          <cell r="AN43">
            <v>20</v>
          </cell>
          <cell r="AO43" t="str">
            <v>bh</v>
          </cell>
          <cell r="AP43">
            <v>100000</v>
          </cell>
          <cell r="AQ43">
            <v>2000000</v>
          </cell>
          <cell r="AT43">
            <v>0</v>
          </cell>
          <cell r="AU43">
            <v>0</v>
          </cell>
          <cell r="AW43">
            <v>28</v>
          </cell>
          <cell r="AX43">
            <v>1990000</v>
          </cell>
          <cell r="AZ43">
            <v>-8</v>
          </cell>
          <cell r="BA43">
            <v>10000</v>
          </cell>
          <cell r="BD43">
            <v>500000</v>
          </cell>
          <cell r="BG43">
            <v>500000</v>
          </cell>
          <cell r="BK43">
            <v>1000000</v>
          </cell>
        </row>
        <row r="44">
          <cell r="B44" t="str">
            <v>4.03.4.03.01.E.001.019.5.2.2.03.01</v>
          </cell>
          <cell r="C44" t="str">
            <v>ANDA PAP</v>
          </cell>
          <cell r="E44" t="str">
            <v>GU</v>
          </cell>
          <cell r="F44" t="str">
            <v>TU</v>
          </cell>
          <cell r="H44" t="str">
            <v/>
          </cell>
          <cell r="I44" t="str">
            <v>SP2D GU</v>
          </cell>
          <cell r="J44" t="str">
            <v>SP2D TU</v>
          </cell>
          <cell r="L44" t="str">
            <v>Belanja Telepon</v>
          </cell>
          <cell r="M44">
            <v>2400000</v>
          </cell>
          <cell r="N44">
            <v>0</v>
          </cell>
          <cell r="O44">
            <v>0</v>
          </cell>
          <cell r="P44">
            <v>0</v>
          </cell>
          <cell r="Q44">
            <v>1907263</v>
          </cell>
          <cell r="R44">
            <v>0</v>
          </cell>
          <cell r="S44">
            <v>1907263</v>
          </cell>
          <cell r="T44">
            <v>0</v>
          </cell>
          <cell r="U44">
            <v>0</v>
          </cell>
          <cell r="V44">
            <v>0</v>
          </cell>
          <cell r="W44">
            <v>1907263</v>
          </cell>
          <cell r="X44">
            <v>169341</v>
          </cell>
          <cell r="Y44">
            <v>2076604</v>
          </cell>
          <cell r="AD44" t="str">
            <v>E.001.019.5.2.2.03.01 -- 169341</v>
          </cell>
          <cell r="AK44" t="str">
            <v>4.03.4.03.01.E.001.019.5.2.2.01.03_2</v>
          </cell>
          <cell r="AL44">
            <v>2</v>
          </cell>
          <cell r="AM44" t="str">
            <v>Battery Kecil</v>
          </cell>
          <cell r="AN44">
            <v>25</v>
          </cell>
          <cell r="AO44" t="str">
            <v>bh</v>
          </cell>
          <cell r="AP44">
            <v>15000</v>
          </cell>
          <cell r="AQ44">
            <v>375000</v>
          </cell>
          <cell r="AT44">
            <v>0</v>
          </cell>
          <cell r="AU44">
            <v>0</v>
          </cell>
          <cell r="AW44">
            <v>72</v>
          </cell>
          <cell r="AX44">
            <v>360000</v>
          </cell>
          <cell r="AZ44">
            <v>-47</v>
          </cell>
          <cell r="BA44">
            <v>15000</v>
          </cell>
          <cell r="BD44">
            <v>225000</v>
          </cell>
          <cell r="BG44">
            <v>150000</v>
          </cell>
        </row>
        <row r="45">
          <cell r="B45" t="str">
            <v>4.03.4.03.01.E.001.019.5.2.2.03.05</v>
          </cell>
          <cell r="C45" t="str">
            <v>ANDA PAP</v>
          </cell>
          <cell r="E45" t="str">
            <v>GU</v>
          </cell>
          <cell r="F45" t="str">
            <v>TU</v>
          </cell>
          <cell r="H45" t="str">
            <v/>
          </cell>
          <cell r="I45" t="str">
            <v>SP2D GU</v>
          </cell>
          <cell r="J45" t="str">
            <v>SP2D TU</v>
          </cell>
          <cell r="L45" t="str">
            <v>Belanja Surat Kabar/Majalah</v>
          </cell>
          <cell r="M45">
            <v>2220000</v>
          </cell>
          <cell r="N45">
            <v>0</v>
          </cell>
          <cell r="O45">
            <v>0</v>
          </cell>
          <cell r="P45">
            <v>0</v>
          </cell>
          <cell r="Q45">
            <v>1850000</v>
          </cell>
          <cell r="R45">
            <v>0</v>
          </cell>
          <cell r="S45">
            <v>1850000</v>
          </cell>
          <cell r="T45">
            <v>0</v>
          </cell>
          <cell r="U45">
            <v>0</v>
          </cell>
          <cell r="V45">
            <v>0</v>
          </cell>
          <cell r="W45">
            <v>1850000</v>
          </cell>
          <cell r="X45">
            <v>370000</v>
          </cell>
          <cell r="Y45">
            <v>2220000</v>
          </cell>
          <cell r="AD45" t="str">
            <v>E.001.019.5.2.2.03.05 -- 370000</v>
          </cell>
          <cell r="AK45" t="str">
            <v>4.03.4.03.01.E.001.019.5.2.2.01.03_3</v>
          </cell>
          <cell r="AL45">
            <v>3</v>
          </cell>
          <cell r="AM45" t="str">
            <v>Roll kabel 10 m</v>
          </cell>
          <cell r="AN45" t="str">
            <v>2</v>
          </cell>
          <cell r="AO45" t="str">
            <v>bh</v>
          </cell>
          <cell r="AP45">
            <v>100000</v>
          </cell>
          <cell r="AQ45">
            <v>200000</v>
          </cell>
          <cell r="AT45">
            <v>0</v>
          </cell>
          <cell r="AU45">
            <v>0</v>
          </cell>
          <cell r="AW45">
            <v>3</v>
          </cell>
          <cell r="AX45">
            <v>195000</v>
          </cell>
          <cell r="AZ45">
            <v>-1</v>
          </cell>
          <cell r="BA45">
            <v>5000</v>
          </cell>
          <cell r="BD45">
            <v>200000</v>
          </cell>
        </row>
        <row r="46">
          <cell r="B46" t="str">
            <v>4.03.4.03.01.E.001.019.5.2.2.03.07</v>
          </cell>
          <cell r="C46" t="str">
            <v>ANDA PAP</v>
          </cell>
          <cell r="E46" t="str">
            <v>GU</v>
          </cell>
          <cell r="F46" t="str">
            <v>TU</v>
          </cell>
          <cell r="H46" t="str">
            <v/>
          </cell>
          <cell r="I46" t="str">
            <v>SP2D GU</v>
          </cell>
          <cell r="J46" t="str">
            <v>SP2D TU</v>
          </cell>
          <cell r="L46" t="str">
            <v>Belanja Paket/Pengiriman</v>
          </cell>
          <cell r="M46">
            <v>400000</v>
          </cell>
          <cell r="N46">
            <v>0</v>
          </cell>
          <cell r="O46">
            <v>0</v>
          </cell>
          <cell r="P46">
            <v>0</v>
          </cell>
          <cell r="Q46">
            <v>370000</v>
          </cell>
          <cell r="R46">
            <v>0</v>
          </cell>
          <cell r="S46">
            <v>370000</v>
          </cell>
          <cell r="T46">
            <v>0</v>
          </cell>
          <cell r="U46">
            <v>0</v>
          </cell>
          <cell r="V46">
            <v>0</v>
          </cell>
          <cell r="W46">
            <v>370000</v>
          </cell>
          <cell r="X46">
            <v>15000</v>
          </cell>
          <cell r="Y46">
            <v>385000</v>
          </cell>
          <cell r="AD46" t="str">
            <v>E.001.019.5.2.2.03.07 -- 15000</v>
          </cell>
          <cell r="AW46">
            <v>0</v>
          </cell>
          <cell r="AX46">
            <v>0</v>
          </cell>
        </row>
        <row r="47">
          <cell r="B47" t="str">
            <v>4.03.4.03.01.E.001.019.5.2.2.05.06</v>
          </cell>
          <cell r="C47" t="str">
            <v>ANDA PAP</v>
          </cell>
          <cell r="E47" t="str">
            <v>GU</v>
          </cell>
          <cell r="F47" t="str">
            <v>TU</v>
          </cell>
          <cell r="H47" t="str">
            <v/>
          </cell>
          <cell r="I47" t="str">
            <v>SP2D GU</v>
          </cell>
          <cell r="J47" t="str">
            <v>SP2D TU</v>
          </cell>
          <cell r="L47" t="str">
            <v>Belanja STNK</v>
          </cell>
          <cell r="M47">
            <v>3400000</v>
          </cell>
          <cell r="N47">
            <v>0</v>
          </cell>
          <cell r="O47">
            <v>0</v>
          </cell>
          <cell r="P47">
            <v>0</v>
          </cell>
          <cell r="Q47">
            <v>916800</v>
          </cell>
          <cell r="R47">
            <v>1145800</v>
          </cell>
          <cell r="S47">
            <v>2062600</v>
          </cell>
          <cell r="T47">
            <v>0</v>
          </cell>
          <cell r="U47">
            <v>0</v>
          </cell>
          <cell r="V47">
            <v>0</v>
          </cell>
          <cell r="W47">
            <v>2062600</v>
          </cell>
          <cell r="X47">
            <v>0</v>
          </cell>
          <cell r="Y47">
            <v>2062600</v>
          </cell>
          <cell r="AD47" t="str">
            <v>E.001.019.5.2.2.05.06 -- 0</v>
          </cell>
          <cell r="AW47">
            <v>0</v>
          </cell>
          <cell r="AX47">
            <v>0</v>
          </cell>
        </row>
        <row r="48">
          <cell r="B48" t="str">
            <v>4.03.4.03.01.E.001.019.5.2.2.06.01</v>
          </cell>
          <cell r="C48" t="str">
            <v>ANDA PAP</v>
          </cell>
          <cell r="E48" t="str">
            <v>GU</v>
          </cell>
          <cell r="F48" t="str">
            <v>TU</v>
          </cell>
          <cell r="H48" t="str">
            <v/>
          </cell>
          <cell r="I48" t="str">
            <v>SP2D GU</v>
          </cell>
          <cell r="J48" t="str">
            <v>SP2D TU</v>
          </cell>
          <cell r="L48" t="str">
            <v>Belanja Cetak.</v>
          </cell>
          <cell r="M48">
            <v>2100000</v>
          </cell>
          <cell r="N48">
            <v>0</v>
          </cell>
          <cell r="O48">
            <v>0</v>
          </cell>
          <cell r="P48">
            <v>0</v>
          </cell>
          <cell r="Q48">
            <v>2100000</v>
          </cell>
          <cell r="R48">
            <v>0</v>
          </cell>
          <cell r="S48">
            <v>2100000</v>
          </cell>
          <cell r="T48">
            <v>0</v>
          </cell>
          <cell r="U48">
            <v>0</v>
          </cell>
          <cell r="V48">
            <v>0</v>
          </cell>
          <cell r="W48">
            <v>2100000</v>
          </cell>
          <cell r="X48">
            <v>0</v>
          </cell>
          <cell r="Y48">
            <v>2100000</v>
          </cell>
          <cell r="AD48" t="str">
            <v>E.001.019.5.2.2.06.01 -- 0</v>
          </cell>
          <cell r="AW48">
            <v>0</v>
          </cell>
          <cell r="AX48">
            <v>0</v>
          </cell>
        </row>
        <row r="49">
          <cell r="B49" t="str">
            <v>4.03.4.03.01.E.001.019.5.2.2.06.02</v>
          </cell>
          <cell r="C49" t="str">
            <v>ANDA PAP</v>
          </cell>
          <cell r="E49" t="str">
            <v>GU</v>
          </cell>
          <cell r="F49" t="str">
            <v>TU</v>
          </cell>
          <cell r="H49" t="str">
            <v/>
          </cell>
          <cell r="I49" t="str">
            <v>SP2D GU</v>
          </cell>
          <cell r="J49" t="str">
            <v>SP2D TU</v>
          </cell>
          <cell r="L49" t="str">
            <v>Belanja Penggandaan</v>
          </cell>
          <cell r="M49">
            <v>10500000</v>
          </cell>
          <cell r="N49">
            <v>0</v>
          </cell>
          <cell r="O49">
            <v>0</v>
          </cell>
          <cell r="P49">
            <v>0</v>
          </cell>
          <cell r="Q49">
            <v>9441500</v>
          </cell>
          <cell r="R49">
            <v>504400</v>
          </cell>
          <cell r="S49">
            <v>9945900</v>
          </cell>
          <cell r="T49">
            <v>0</v>
          </cell>
          <cell r="U49">
            <v>0</v>
          </cell>
          <cell r="V49">
            <v>0</v>
          </cell>
          <cell r="W49">
            <v>9945900</v>
          </cell>
          <cell r="X49">
            <v>536800</v>
          </cell>
          <cell r="Y49">
            <v>10482700</v>
          </cell>
          <cell r="AD49" t="str">
            <v>E.001.019.5.2.2.06.02 -- 536800</v>
          </cell>
          <cell r="AK49" t="str">
            <v>4.03.4.03.01.E.001.019.5.2.2.01.04</v>
          </cell>
          <cell r="AM49" t="str">
            <v>Belanja Perangko, Materai dan Benda Pos</v>
          </cell>
          <cell r="AQ49">
            <v>1950000</v>
          </cell>
          <cell r="AW49">
            <v>0</v>
          </cell>
          <cell r="AX49">
            <v>0</v>
          </cell>
          <cell r="BC49">
            <v>1050000</v>
          </cell>
          <cell r="BD49">
            <v>0</v>
          </cell>
          <cell r="BE49">
            <v>900000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B50" t="str">
            <v>4.03.4.03.01.E.001.019.5.2.2.20.04</v>
          </cell>
          <cell r="C50" t="str">
            <v>ANDA PAP</v>
          </cell>
          <cell r="E50" t="str">
            <v>GU</v>
          </cell>
          <cell r="F50" t="str">
            <v>TU</v>
          </cell>
          <cell r="H50" t="str">
            <v/>
          </cell>
          <cell r="I50" t="str">
            <v>SP2D GU</v>
          </cell>
          <cell r="J50" t="str">
            <v>SP2D TU</v>
          </cell>
          <cell r="L50" t="str">
            <v>Belanja Pemeliharaan Peralatan dan Perlengkapan Kantor/Kerja/Kerumahtanggaan/Komunikasi/studio</v>
          </cell>
          <cell r="M50">
            <v>5650000</v>
          </cell>
          <cell r="N50">
            <v>0</v>
          </cell>
          <cell r="O50">
            <v>0</v>
          </cell>
          <cell r="P50">
            <v>0</v>
          </cell>
          <cell r="Q50">
            <v>4645000</v>
          </cell>
          <cell r="R50">
            <v>0</v>
          </cell>
          <cell r="S50">
            <v>4645000</v>
          </cell>
          <cell r="T50">
            <v>0</v>
          </cell>
          <cell r="U50">
            <v>0</v>
          </cell>
          <cell r="V50">
            <v>0</v>
          </cell>
          <cell r="W50">
            <v>4645000</v>
          </cell>
          <cell r="X50">
            <v>1000000</v>
          </cell>
          <cell r="Y50">
            <v>5645000</v>
          </cell>
          <cell r="AD50" t="str">
            <v>E.001.019.5.2.2.20.04 -- 1000000</v>
          </cell>
          <cell r="AK50" t="str">
            <v>4.03.4.03.01.E.001.019.5.2.2.01.04_1</v>
          </cell>
          <cell r="AL50">
            <v>1</v>
          </cell>
          <cell r="AM50" t="str">
            <v>Materai 3000</v>
          </cell>
          <cell r="AN50">
            <v>300</v>
          </cell>
          <cell r="AO50" t="str">
            <v>bh</v>
          </cell>
          <cell r="AP50">
            <v>3000</v>
          </cell>
          <cell r="AQ50">
            <v>900000</v>
          </cell>
          <cell r="AT50">
            <v>0</v>
          </cell>
          <cell r="AU50">
            <v>0</v>
          </cell>
          <cell r="AW50">
            <v>300</v>
          </cell>
          <cell r="AX50">
            <v>900000</v>
          </cell>
          <cell r="AZ50">
            <v>0</v>
          </cell>
          <cell r="BA50">
            <v>0</v>
          </cell>
          <cell r="BC50">
            <v>450000</v>
          </cell>
          <cell r="BE50">
            <v>450000</v>
          </cell>
        </row>
        <row r="51">
          <cell r="B51" t="str">
            <v>4.03.4.03.01.E.001.019.5.2.2.20.05</v>
          </cell>
          <cell r="C51" t="str">
            <v>ANDA PAP</v>
          </cell>
          <cell r="E51" t="str">
            <v>GU</v>
          </cell>
          <cell r="F51" t="str">
            <v>TU</v>
          </cell>
          <cell r="H51" t="str">
            <v/>
          </cell>
          <cell r="I51" t="str">
            <v>SP2D GU</v>
          </cell>
          <cell r="J51" t="str">
            <v>SP2D TU</v>
          </cell>
          <cell r="L51" t="str">
            <v>Belanja Pemeliharaan Taman</v>
          </cell>
          <cell r="M51">
            <v>1920000</v>
          </cell>
          <cell r="N51">
            <v>0</v>
          </cell>
          <cell r="O51">
            <v>0</v>
          </cell>
          <cell r="P51">
            <v>0</v>
          </cell>
          <cell r="Q51">
            <v>630000</v>
          </cell>
          <cell r="R51">
            <v>545000</v>
          </cell>
          <cell r="S51">
            <v>1175000</v>
          </cell>
          <cell r="T51">
            <v>0</v>
          </cell>
          <cell r="U51">
            <v>0</v>
          </cell>
          <cell r="V51">
            <v>0</v>
          </cell>
          <cell r="W51">
            <v>1175000</v>
          </cell>
          <cell r="X51">
            <v>615000</v>
          </cell>
          <cell r="Y51">
            <v>1790000</v>
          </cell>
          <cell r="AD51" t="str">
            <v>E.001.019.5.2.2.20.05 -- 615000</v>
          </cell>
          <cell r="AK51" t="str">
            <v>4.03.4.03.01.E.001.019.5.2.2.01.04_2</v>
          </cell>
          <cell r="AL51">
            <v>2</v>
          </cell>
          <cell r="AM51" t="str">
            <v>Materai 6000</v>
          </cell>
          <cell r="AN51">
            <v>175</v>
          </cell>
          <cell r="AO51" t="str">
            <v>bh</v>
          </cell>
          <cell r="AP51">
            <v>6000</v>
          </cell>
          <cell r="AQ51">
            <v>1050000</v>
          </cell>
          <cell r="AT51">
            <v>0</v>
          </cell>
          <cell r="AU51">
            <v>0</v>
          </cell>
          <cell r="AW51">
            <v>175</v>
          </cell>
          <cell r="AX51">
            <v>1050000</v>
          </cell>
          <cell r="AZ51">
            <v>0</v>
          </cell>
          <cell r="BA51">
            <v>0</v>
          </cell>
          <cell r="BC51">
            <v>600000</v>
          </cell>
          <cell r="BE51">
            <v>450000</v>
          </cell>
        </row>
        <row r="52">
          <cell r="B52" t="str">
            <v>4.03.4.03.01.E.001.019.5.2.2.20.09</v>
          </cell>
          <cell r="C52" t="str">
            <v>ANDA PAP</v>
          </cell>
          <cell r="D52" t="str">
            <v>LS</v>
          </cell>
          <cell r="F52" t="str">
            <v>TU</v>
          </cell>
          <cell r="H52" t="str">
            <v>SP2D LS</v>
          </cell>
          <cell r="I52" t="str">
            <v/>
          </cell>
          <cell r="J52" t="str">
            <v>SP2D TU</v>
          </cell>
          <cell r="L52" t="str">
            <v>Belanja Pemeliharaan Kebersihan</v>
          </cell>
          <cell r="M52">
            <v>68700000</v>
          </cell>
          <cell r="N52">
            <v>57250000</v>
          </cell>
          <cell r="O52">
            <v>11450000</v>
          </cell>
          <cell r="P52">
            <v>68700000</v>
          </cell>
          <cell r="Q52">
            <v>0</v>
          </cell>
          <cell r="R52">
            <v>0</v>
          </cell>
          <cell r="S52">
            <v>0</v>
          </cell>
          <cell r="T52">
            <v>57250000</v>
          </cell>
          <cell r="U52">
            <v>11450000</v>
          </cell>
          <cell r="V52">
            <v>68700000</v>
          </cell>
          <cell r="W52">
            <v>0</v>
          </cell>
          <cell r="X52">
            <v>0</v>
          </cell>
          <cell r="Y52">
            <v>0</v>
          </cell>
          <cell r="AD52" t="str">
            <v>E.001.019.5.2.2.20.09 -- 11450000</v>
          </cell>
          <cell r="AK52" t="str">
            <v/>
          </cell>
          <cell r="AM52" t="str">
            <v/>
          </cell>
          <cell r="AQ52" t="str">
            <v/>
          </cell>
          <cell r="AW52">
            <v>0</v>
          </cell>
          <cell r="AX52">
            <v>0</v>
          </cell>
        </row>
        <row r="53">
          <cell r="B53" t="str">
            <v>4.03.4.03.01.E.001.019.5.2.2.20.11</v>
          </cell>
          <cell r="C53" t="str">
            <v>ANDA PAP</v>
          </cell>
          <cell r="E53" t="str">
            <v>GU</v>
          </cell>
          <cell r="F53" t="str">
            <v>TU</v>
          </cell>
          <cell r="H53" t="str">
            <v/>
          </cell>
          <cell r="I53" t="str">
            <v>SP2D GU</v>
          </cell>
          <cell r="J53" t="str">
            <v>SP2D TU</v>
          </cell>
          <cell r="L53" t="str">
            <v>Belanja Pemeliharaan Komputer</v>
          </cell>
          <cell r="M53">
            <v>2200000</v>
          </cell>
          <cell r="N53">
            <v>0</v>
          </cell>
          <cell r="O53">
            <v>0</v>
          </cell>
          <cell r="P53">
            <v>0</v>
          </cell>
          <cell r="Q53">
            <v>1965000</v>
          </cell>
          <cell r="R53">
            <v>0</v>
          </cell>
          <cell r="S53">
            <v>1965000</v>
          </cell>
          <cell r="T53">
            <v>0</v>
          </cell>
          <cell r="U53">
            <v>0</v>
          </cell>
          <cell r="V53">
            <v>0</v>
          </cell>
          <cell r="W53">
            <v>1965000</v>
          </cell>
          <cell r="X53">
            <v>200000</v>
          </cell>
          <cell r="Y53">
            <v>2165000</v>
          </cell>
          <cell r="AD53" t="str">
            <v>E.001.019.5.2.2.20.11 -- 200000</v>
          </cell>
          <cell r="AK53" t="str">
            <v>4.03.4.03.01.E.001.019.5.2.2.01.05</v>
          </cell>
          <cell r="AM53" t="str">
            <v>Belanja Peralatan Kebersihan dan Bahan Pembersih</v>
          </cell>
          <cell r="AQ53">
            <v>3895800</v>
          </cell>
          <cell r="AW53">
            <v>0</v>
          </cell>
          <cell r="AX53">
            <v>0</v>
          </cell>
          <cell r="BC53">
            <v>0</v>
          </cell>
          <cell r="BD53">
            <v>1699400</v>
          </cell>
          <cell r="BE53">
            <v>0</v>
          </cell>
          <cell r="BF53">
            <v>0</v>
          </cell>
          <cell r="BG53">
            <v>1202400</v>
          </cell>
          <cell r="BH53">
            <v>0</v>
          </cell>
          <cell r="BI53">
            <v>0</v>
          </cell>
          <cell r="BJ53">
            <v>994000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B54" t="str">
            <v>4.03.4.03.01.E.001.019.5.2.3.08.08</v>
          </cell>
          <cell r="C54" t="str">
            <v>ANDA PAP</v>
          </cell>
          <cell r="E54" t="str">
            <v>GU</v>
          </cell>
          <cell r="H54" t="str">
            <v/>
          </cell>
          <cell r="I54" t="str">
            <v>SP2D GU</v>
          </cell>
          <cell r="J54" t="str">
            <v/>
          </cell>
          <cell r="L54" t="str">
            <v>Belanja Modal Pengadaan Bor Listrik</v>
          </cell>
          <cell r="M54">
            <v>949850</v>
          </cell>
          <cell r="N54">
            <v>0</v>
          </cell>
          <cell r="O54">
            <v>0</v>
          </cell>
          <cell r="P54">
            <v>0</v>
          </cell>
          <cell r="Q54">
            <v>820000</v>
          </cell>
          <cell r="R54">
            <v>0</v>
          </cell>
          <cell r="S54">
            <v>820000</v>
          </cell>
          <cell r="T54">
            <v>0</v>
          </cell>
          <cell r="U54">
            <v>0</v>
          </cell>
          <cell r="V54">
            <v>0</v>
          </cell>
          <cell r="W54">
            <v>820000</v>
          </cell>
          <cell r="X54">
            <v>0</v>
          </cell>
          <cell r="Y54">
            <v>820000</v>
          </cell>
          <cell r="AD54" t="str">
            <v>E.001.019.5.2.3.08.08 -- 0</v>
          </cell>
          <cell r="AK54" t="str">
            <v>4.03.4.03.01.E.001.019.5.2.2.01.05_1</v>
          </cell>
          <cell r="AL54">
            <v>1</v>
          </cell>
          <cell r="AM54" t="str">
            <v>Sabun Cuci Piring</v>
          </cell>
          <cell r="AN54">
            <v>4</v>
          </cell>
          <cell r="AO54" t="str">
            <v>pouch</v>
          </cell>
          <cell r="AP54">
            <v>20000</v>
          </cell>
          <cell r="AQ54">
            <v>80000</v>
          </cell>
          <cell r="AT54">
            <v>0</v>
          </cell>
          <cell r="AU54">
            <v>0</v>
          </cell>
          <cell r="AW54">
            <v>4</v>
          </cell>
          <cell r="AX54">
            <v>76000</v>
          </cell>
          <cell r="AZ54">
            <v>0</v>
          </cell>
          <cell r="BA54">
            <v>4000</v>
          </cell>
          <cell r="BD54">
            <v>40000</v>
          </cell>
          <cell r="BG54">
            <v>40000</v>
          </cell>
        </row>
        <row r="55">
          <cell r="B55" t="str">
            <v>4.03.4.03.01.E.001.019.5.2.3.11.02</v>
          </cell>
          <cell r="C55" t="str">
            <v>ANDA PAP</v>
          </cell>
          <cell r="D55" t="str">
            <v>LS</v>
          </cell>
          <cell r="H55" t="str">
            <v>SP2D LS</v>
          </cell>
          <cell r="I55" t="str">
            <v/>
          </cell>
          <cell r="J55" t="str">
            <v/>
          </cell>
          <cell r="L55" t="str">
            <v>Belanja Modal Pengadaan Almari</v>
          </cell>
          <cell r="M55">
            <v>90000000</v>
          </cell>
          <cell r="N55">
            <v>0</v>
          </cell>
          <cell r="O55">
            <v>88275000</v>
          </cell>
          <cell r="P55">
            <v>88275000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88275000</v>
          </cell>
          <cell r="V55">
            <v>88275000</v>
          </cell>
          <cell r="W55">
            <v>0</v>
          </cell>
          <cell r="X55">
            <v>0</v>
          </cell>
          <cell r="Y55">
            <v>0</v>
          </cell>
          <cell r="AD55" t="str">
            <v>E.001.019.5.2.3.11.02 -- 88275000</v>
          </cell>
          <cell r="AK55" t="str">
            <v>4.03.4.03.01.E.001.019.5.2.2.01.05_2</v>
          </cell>
          <cell r="AL55">
            <v>2</v>
          </cell>
          <cell r="AM55" t="str">
            <v>Sabun Cuci Tangan</v>
          </cell>
          <cell r="AN55">
            <v>12</v>
          </cell>
          <cell r="AO55" t="str">
            <v>bh</v>
          </cell>
          <cell r="AP55">
            <v>15000</v>
          </cell>
          <cell r="AQ55">
            <v>180000</v>
          </cell>
          <cell r="AT55">
            <v>0</v>
          </cell>
          <cell r="AU55">
            <v>0</v>
          </cell>
          <cell r="AW55">
            <v>12</v>
          </cell>
          <cell r="AX55">
            <v>174000</v>
          </cell>
          <cell r="AZ55">
            <v>0</v>
          </cell>
          <cell r="BA55">
            <v>6000</v>
          </cell>
          <cell r="BD55">
            <v>90000</v>
          </cell>
          <cell r="BG55">
            <v>90000</v>
          </cell>
        </row>
        <row r="56">
          <cell r="B56" t="str">
            <v>4.03.4.03.01.E.001.019.5.2.3.11.24</v>
          </cell>
          <cell r="C56" t="str">
            <v>ANDA PAP</v>
          </cell>
          <cell r="E56" t="str">
            <v>GU</v>
          </cell>
          <cell r="F56" t="str">
            <v>TU</v>
          </cell>
          <cell r="H56" t="str">
            <v/>
          </cell>
          <cell r="I56" t="str">
            <v>SP2D GU</v>
          </cell>
          <cell r="J56" t="str">
            <v>SP2D TU</v>
          </cell>
          <cell r="L56" t="str">
            <v>Belanja Modal Pengadaan Kipas Angin</v>
          </cell>
          <cell r="M56">
            <v>1200000</v>
          </cell>
          <cell r="N56">
            <v>0</v>
          </cell>
          <cell r="O56">
            <v>0</v>
          </cell>
          <cell r="P56">
            <v>0</v>
          </cell>
          <cell r="Q56">
            <v>1180000</v>
          </cell>
          <cell r="R56">
            <v>0</v>
          </cell>
          <cell r="S56">
            <v>1180000</v>
          </cell>
          <cell r="T56">
            <v>0</v>
          </cell>
          <cell r="U56">
            <v>0</v>
          </cell>
          <cell r="V56">
            <v>0</v>
          </cell>
          <cell r="W56">
            <v>1180000</v>
          </cell>
          <cell r="X56">
            <v>0</v>
          </cell>
          <cell r="Y56">
            <v>1180000</v>
          </cell>
          <cell r="AD56" t="str">
            <v>E.001.019.5.2.3.11.24 -- 0</v>
          </cell>
          <cell r="AK56" t="str">
            <v>4.03.4.03.01.E.001.019.5.2.2.01.05_3</v>
          </cell>
          <cell r="AL56">
            <v>3</v>
          </cell>
          <cell r="AM56" t="str">
            <v>Tissue Besar</v>
          </cell>
          <cell r="AN56">
            <v>100</v>
          </cell>
          <cell r="AO56" t="str">
            <v>bh</v>
          </cell>
          <cell r="AP56">
            <v>12000</v>
          </cell>
          <cell r="AQ56">
            <v>1200000</v>
          </cell>
          <cell r="AT56">
            <v>0</v>
          </cell>
          <cell r="AU56">
            <v>0</v>
          </cell>
          <cell r="AW56">
            <v>100</v>
          </cell>
          <cell r="AX56">
            <v>1200000</v>
          </cell>
          <cell r="AZ56">
            <v>0</v>
          </cell>
          <cell r="BA56">
            <v>0</v>
          </cell>
          <cell r="BD56">
            <v>360000</v>
          </cell>
          <cell r="BG56">
            <v>360000</v>
          </cell>
          <cell r="BJ56">
            <v>480000</v>
          </cell>
        </row>
        <row r="57">
          <cell r="B57" t="str">
            <v>4.03.4.03.01.E.001.019.5.2.3.12.02</v>
          </cell>
          <cell r="C57" t="str">
            <v>ANDA PAP</v>
          </cell>
          <cell r="E57" t="str">
            <v>GU</v>
          </cell>
          <cell r="F57" t="str">
            <v>TU</v>
          </cell>
          <cell r="H57" t="str">
            <v/>
          </cell>
          <cell r="I57" t="str">
            <v>SP2D GU</v>
          </cell>
          <cell r="J57" t="str">
            <v>SP2D TU</v>
          </cell>
          <cell r="L57" t="str">
            <v>Belanja Modal Pengadaan Komputer/PC</v>
          </cell>
          <cell r="M57">
            <v>33000000</v>
          </cell>
          <cell r="N57">
            <v>0</v>
          </cell>
          <cell r="O57">
            <v>0</v>
          </cell>
          <cell r="P57">
            <v>0</v>
          </cell>
          <cell r="Q57">
            <v>32100480</v>
          </cell>
          <cell r="R57">
            <v>0</v>
          </cell>
          <cell r="S57">
            <v>32100480</v>
          </cell>
          <cell r="T57">
            <v>0</v>
          </cell>
          <cell r="U57">
            <v>0</v>
          </cell>
          <cell r="V57">
            <v>0</v>
          </cell>
          <cell r="W57">
            <v>32100480</v>
          </cell>
          <cell r="X57">
            <v>0</v>
          </cell>
          <cell r="Y57">
            <v>32100480</v>
          </cell>
          <cell r="AD57" t="str">
            <v>E.001.019.5.2.3.12.02 -- 0</v>
          </cell>
          <cell r="AK57" t="str">
            <v>4.03.4.03.01.E.001.019.5.2.2.01.05_4</v>
          </cell>
          <cell r="AL57">
            <v>4</v>
          </cell>
          <cell r="AM57" t="str">
            <v>Pengharum Mobil/AC</v>
          </cell>
          <cell r="AN57">
            <v>16</v>
          </cell>
          <cell r="AO57" t="str">
            <v>bh</v>
          </cell>
          <cell r="AP57">
            <v>20000</v>
          </cell>
          <cell r="AQ57">
            <v>320000</v>
          </cell>
          <cell r="AT57">
            <v>0</v>
          </cell>
          <cell r="AU57">
            <v>0</v>
          </cell>
          <cell r="AW57">
            <v>16</v>
          </cell>
          <cell r="AX57">
            <v>312000</v>
          </cell>
          <cell r="AZ57">
            <v>0</v>
          </cell>
          <cell r="BA57">
            <v>8000</v>
          </cell>
          <cell r="BD57">
            <v>200000</v>
          </cell>
          <cell r="BJ57">
            <v>120000</v>
          </cell>
        </row>
        <row r="58">
          <cell r="B58" t="str">
            <v>4.03.4.03.01.E.001.019.5.2.3.12.03</v>
          </cell>
          <cell r="C58" t="str">
            <v>ANDA PAP</v>
          </cell>
          <cell r="E58" t="str">
            <v>GU</v>
          </cell>
          <cell r="F58" t="str">
            <v>TU</v>
          </cell>
          <cell r="H58" t="str">
            <v/>
          </cell>
          <cell r="I58" t="str">
            <v>SP2D GU</v>
          </cell>
          <cell r="J58" t="str">
            <v>SP2D TU</v>
          </cell>
          <cell r="L58" t="str">
            <v>Belanja Modal Pengadaan Komputer Note Book</v>
          </cell>
          <cell r="M58">
            <v>9000000</v>
          </cell>
          <cell r="N58">
            <v>0</v>
          </cell>
          <cell r="O58">
            <v>0</v>
          </cell>
          <cell r="P58">
            <v>0</v>
          </cell>
          <cell r="Q58">
            <v>9000000</v>
          </cell>
          <cell r="R58">
            <v>0</v>
          </cell>
          <cell r="S58">
            <v>9000000</v>
          </cell>
          <cell r="T58">
            <v>0</v>
          </cell>
          <cell r="U58">
            <v>0</v>
          </cell>
          <cell r="V58">
            <v>0</v>
          </cell>
          <cell r="W58">
            <v>9000000</v>
          </cell>
          <cell r="X58">
            <v>0</v>
          </cell>
          <cell r="Y58">
            <v>9000000</v>
          </cell>
          <cell r="AD58" t="str">
            <v>E.001.019.5.2.3.12.03 -- 0</v>
          </cell>
          <cell r="AK58" t="str">
            <v>4.03.4.03.01.E.001.019.5.2.2.01.05_5</v>
          </cell>
          <cell r="AL58">
            <v>5</v>
          </cell>
          <cell r="AM58" t="str">
            <v>Kamper Toilet</v>
          </cell>
          <cell r="AN58">
            <v>36</v>
          </cell>
          <cell r="AO58" t="str">
            <v>bks</v>
          </cell>
          <cell r="AP58">
            <v>19900</v>
          </cell>
          <cell r="AQ58">
            <v>716400</v>
          </cell>
          <cell r="AT58">
            <v>0</v>
          </cell>
          <cell r="AU58">
            <v>0</v>
          </cell>
          <cell r="AW58">
            <v>36</v>
          </cell>
          <cell r="AX58">
            <v>698400</v>
          </cell>
          <cell r="AZ58">
            <v>0</v>
          </cell>
          <cell r="BA58">
            <v>18000</v>
          </cell>
          <cell r="BD58">
            <v>398000</v>
          </cell>
          <cell r="BG58">
            <v>318400</v>
          </cell>
        </row>
        <row r="59">
          <cell r="B59" t="str">
            <v>4.03.4.03.01.E.001.019.5.2.3.12.04</v>
          </cell>
          <cell r="C59" t="str">
            <v>ANDA PAP</v>
          </cell>
          <cell r="E59" t="str">
            <v>GU</v>
          </cell>
          <cell r="F59" t="str">
            <v>TU</v>
          </cell>
          <cell r="H59" t="str">
            <v/>
          </cell>
          <cell r="I59" t="str">
            <v>SP2D GU</v>
          </cell>
          <cell r="J59" t="str">
            <v>SP2D TU</v>
          </cell>
          <cell r="L59" t="str">
            <v>Belanja Modal Pengadaan Printer</v>
          </cell>
          <cell r="M59">
            <v>15000000</v>
          </cell>
          <cell r="N59">
            <v>0</v>
          </cell>
          <cell r="O59">
            <v>0</v>
          </cell>
          <cell r="P59">
            <v>0</v>
          </cell>
          <cell r="Q59">
            <v>14300000</v>
          </cell>
          <cell r="R59">
            <v>0</v>
          </cell>
          <cell r="S59">
            <v>14300000</v>
          </cell>
          <cell r="T59">
            <v>0</v>
          </cell>
          <cell r="U59">
            <v>0</v>
          </cell>
          <cell r="V59">
            <v>0</v>
          </cell>
          <cell r="W59">
            <v>14300000</v>
          </cell>
          <cell r="X59">
            <v>0</v>
          </cell>
          <cell r="Y59">
            <v>14300000</v>
          </cell>
          <cell r="AD59" t="str">
            <v>E.001.019.5.2.3.12.04 -- 0</v>
          </cell>
          <cell r="AK59" t="str">
            <v>4.03.4.03.01.E.001.019.5.2.2.01.05_6</v>
          </cell>
          <cell r="AL59">
            <v>6</v>
          </cell>
          <cell r="AM59" t="str">
            <v>Refil Pengharum Ruangan</v>
          </cell>
          <cell r="AN59">
            <v>60</v>
          </cell>
          <cell r="AO59" t="str">
            <v>kaleng</v>
          </cell>
          <cell r="AP59">
            <v>19700</v>
          </cell>
          <cell r="AQ59">
            <v>1182000</v>
          </cell>
          <cell r="AT59">
            <v>0</v>
          </cell>
          <cell r="AU59">
            <v>0</v>
          </cell>
          <cell r="AW59">
            <v>60</v>
          </cell>
          <cell r="AX59">
            <v>1182000</v>
          </cell>
          <cell r="AZ59">
            <v>0</v>
          </cell>
          <cell r="BA59">
            <v>0</v>
          </cell>
          <cell r="BD59">
            <v>394000</v>
          </cell>
          <cell r="BG59">
            <v>394000</v>
          </cell>
          <cell r="BJ59">
            <v>394000</v>
          </cell>
        </row>
        <row r="60">
          <cell r="B60" t="str">
            <v>4.03.4.03.01.E.001.019.5.2.3.12.08</v>
          </cell>
          <cell r="C60" t="str">
            <v>ANDA PAP</v>
          </cell>
          <cell r="E60" t="str">
            <v>GU</v>
          </cell>
          <cell r="F60" t="str">
            <v>TU</v>
          </cell>
          <cell r="H60" t="str">
            <v/>
          </cell>
          <cell r="I60" t="str">
            <v>SP2D GU</v>
          </cell>
          <cell r="J60" t="str">
            <v>SP2D TU</v>
          </cell>
          <cell r="L60" t="str">
            <v>Belanja Modal Pengadaan UPS/Stabilizer</v>
          </cell>
          <cell r="M60">
            <v>5600000</v>
          </cell>
          <cell r="N60">
            <v>0</v>
          </cell>
          <cell r="O60">
            <v>0</v>
          </cell>
          <cell r="P60">
            <v>0</v>
          </cell>
          <cell r="Q60">
            <v>5426400</v>
          </cell>
          <cell r="R60">
            <v>0</v>
          </cell>
          <cell r="S60">
            <v>5426400</v>
          </cell>
          <cell r="T60">
            <v>0</v>
          </cell>
          <cell r="U60">
            <v>0</v>
          </cell>
          <cell r="V60">
            <v>0</v>
          </cell>
          <cell r="W60">
            <v>5426400</v>
          </cell>
          <cell r="X60">
            <v>0</v>
          </cell>
          <cell r="Y60">
            <v>5426400</v>
          </cell>
          <cell r="AD60" t="str">
            <v>E.001.019.5.2.3.12.08 -- 0</v>
          </cell>
          <cell r="AK60" t="str">
            <v>4.03.4.03.01.E.001.019.5.2.2.01.05_7</v>
          </cell>
          <cell r="AL60">
            <v>7</v>
          </cell>
          <cell r="AM60" t="str">
            <v>Racun Serangga</v>
          </cell>
          <cell r="AN60">
            <v>2</v>
          </cell>
          <cell r="AO60" t="str">
            <v>botol</v>
          </cell>
          <cell r="AP60">
            <v>35500</v>
          </cell>
          <cell r="AQ60">
            <v>71000</v>
          </cell>
          <cell r="AT60">
            <v>0</v>
          </cell>
          <cell r="AU60">
            <v>0</v>
          </cell>
          <cell r="AW60">
            <v>2</v>
          </cell>
          <cell r="AX60">
            <v>70000</v>
          </cell>
          <cell r="AZ60">
            <v>0</v>
          </cell>
          <cell r="BA60">
            <v>1000</v>
          </cell>
          <cell r="BD60">
            <v>71000</v>
          </cell>
        </row>
        <row r="61">
          <cell r="B61" t="str">
            <v>4.03.4.03.01.E.001.019.5.2.3.12.09</v>
          </cell>
          <cell r="C61" t="str">
            <v>ANDA PAP</v>
          </cell>
          <cell r="E61" t="str">
            <v>GU</v>
          </cell>
          <cell r="H61" t="str">
            <v/>
          </cell>
          <cell r="I61" t="str">
            <v>SP2D GU</v>
          </cell>
          <cell r="J61" t="str">
            <v/>
          </cell>
          <cell r="L61" t="str">
            <v>Belanja Modal Pengadaan Kelengkapan Komputer</v>
          </cell>
          <cell r="M61">
            <v>1948000</v>
          </cell>
          <cell r="N61">
            <v>0</v>
          </cell>
          <cell r="O61">
            <v>0</v>
          </cell>
          <cell r="P61">
            <v>0</v>
          </cell>
          <cell r="Q61">
            <v>1940000</v>
          </cell>
          <cell r="R61">
            <v>0</v>
          </cell>
          <cell r="S61">
            <v>1940000</v>
          </cell>
          <cell r="T61">
            <v>0</v>
          </cell>
          <cell r="U61">
            <v>0</v>
          </cell>
          <cell r="V61">
            <v>0</v>
          </cell>
          <cell r="W61">
            <v>1940000</v>
          </cell>
          <cell r="X61">
            <v>0</v>
          </cell>
          <cell r="Y61">
            <v>1940000</v>
          </cell>
          <cell r="AD61" t="str">
            <v>E.001.019.5.2.3.12.09 -- 0</v>
          </cell>
          <cell r="AK61" t="str">
            <v>4.03.4.03.01.E.001.019.5.2.2.01.05_8</v>
          </cell>
          <cell r="AL61">
            <v>8</v>
          </cell>
          <cell r="AM61" t="str">
            <v>Lap Kendaraan</v>
          </cell>
          <cell r="AN61">
            <v>2</v>
          </cell>
          <cell r="AO61" t="str">
            <v>bh</v>
          </cell>
          <cell r="AP61">
            <v>73200</v>
          </cell>
          <cell r="AQ61">
            <v>146400</v>
          </cell>
          <cell r="AT61">
            <v>0</v>
          </cell>
          <cell r="AU61">
            <v>0</v>
          </cell>
          <cell r="AW61">
            <v>2</v>
          </cell>
          <cell r="AX61">
            <v>144000</v>
          </cell>
          <cell r="AZ61">
            <v>0</v>
          </cell>
          <cell r="BA61">
            <v>2400</v>
          </cell>
          <cell r="BD61">
            <v>146400</v>
          </cell>
        </row>
        <row r="62">
          <cell r="B62" t="str">
            <v>4.03.4.03.01.E.001.019.5.2.3.13.08</v>
          </cell>
          <cell r="C62" t="str">
            <v>ANDA PAP</v>
          </cell>
          <cell r="E62" t="str">
            <v>GU</v>
          </cell>
          <cell r="H62" t="str">
            <v/>
          </cell>
          <cell r="I62" t="str">
            <v>SP2D GU</v>
          </cell>
          <cell r="J62" t="str">
            <v/>
          </cell>
          <cell r="L62" t="str">
            <v>Belanja Modal Pengadaan Sofa</v>
          </cell>
          <cell r="M62">
            <v>24000000</v>
          </cell>
          <cell r="N62">
            <v>0</v>
          </cell>
          <cell r="O62">
            <v>0</v>
          </cell>
          <cell r="P62">
            <v>0</v>
          </cell>
          <cell r="Q62">
            <v>9500000</v>
          </cell>
          <cell r="R62">
            <v>0</v>
          </cell>
          <cell r="S62">
            <v>9500000</v>
          </cell>
          <cell r="T62">
            <v>0</v>
          </cell>
          <cell r="U62">
            <v>0</v>
          </cell>
          <cell r="V62">
            <v>0</v>
          </cell>
          <cell r="W62">
            <v>9500000</v>
          </cell>
          <cell r="X62">
            <v>14300000</v>
          </cell>
          <cell r="Y62">
            <v>23800000</v>
          </cell>
          <cell r="AD62" t="str">
            <v>E.001.019.5.2.3.13.08 -- 14300000</v>
          </cell>
        </row>
        <row r="63">
          <cell r="B63" t="str">
            <v>4.03.4.03.01.E.001.019.5.2.3.16.03</v>
          </cell>
          <cell r="C63" t="str">
            <v>ANDA PAP</v>
          </cell>
          <cell r="E63" t="str">
            <v>GU</v>
          </cell>
          <cell r="H63" t="str">
            <v/>
          </cell>
          <cell r="I63" t="str">
            <v>SP2D GU</v>
          </cell>
          <cell r="J63" t="str">
            <v/>
          </cell>
          <cell r="L63" t="str">
            <v>Belanja Modal Pengadaan LCD</v>
          </cell>
          <cell r="M63">
            <v>8000000</v>
          </cell>
          <cell r="N63">
            <v>0</v>
          </cell>
          <cell r="O63">
            <v>0</v>
          </cell>
          <cell r="P63">
            <v>0</v>
          </cell>
          <cell r="Q63">
            <v>8000000</v>
          </cell>
          <cell r="R63">
            <v>0</v>
          </cell>
          <cell r="S63">
            <v>8000000</v>
          </cell>
          <cell r="T63">
            <v>0</v>
          </cell>
          <cell r="U63">
            <v>0</v>
          </cell>
          <cell r="V63">
            <v>0</v>
          </cell>
          <cell r="W63">
            <v>8000000</v>
          </cell>
          <cell r="X63">
            <v>0</v>
          </cell>
          <cell r="Y63">
            <v>8000000</v>
          </cell>
          <cell r="AD63" t="str">
            <v>E.001.019.5.2.3.16.03 -- 0</v>
          </cell>
        </row>
        <row r="64">
          <cell r="B64" t="str">
            <v>4.03.4.03.01.E.001.019.5.2.3.27.22</v>
          </cell>
          <cell r="C64" t="str">
            <v>ANDA PAP</v>
          </cell>
          <cell r="E64" t="str">
            <v>GU</v>
          </cell>
          <cell r="F64" t="str">
            <v>TU</v>
          </cell>
          <cell r="H64" t="str">
            <v/>
          </cell>
          <cell r="I64" t="str">
            <v>SP2D GU</v>
          </cell>
          <cell r="J64" t="str">
            <v>SP2D TU</v>
          </cell>
          <cell r="L64" t="str">
            <v>Belanja Modal Pengadaan Buku Peraturan Perundang-undangan</v>
          </cell>
          <cell r="M64">
            <v>1000000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110000</v>
          </cell>
          <cell r="S64">
            <v>110000</v>
          </cell>
          <cell r="T64">
            <v>0</v>
          </cell>
          <cell r="U64">
            <v>0</v>
          </cell>
          <cell r="V64">
            <v>0</v>
          </cell>
          <cell r="W64">
            <v>110000</v>
          </cell>
          <cell r="X64">
            <v>460000</v>
          </cell>
          <cell r="Y64">
            <v>570000</v>
          </cell>
          <cell r="AD64" t="str">
            <v>E.001.019.5.2.3.27.22 -- 460000</v>
          </cell>
          <cell r="AK64" t="str">
            <v>4.03.4.03.01.E.001.019.5.2.2.02.06</v>
          </cell>
          <cell r="AM64" t="str">
            <v>Belanja Bahan Komputer/Printer</v>
          </cell>
          <cell r="AQ64">
            <v>12275000</v>
          </cell>
          <cell r="AW64">
            <v>0</v>
          </cell>
          <cell r="AX64">
            <v>0</v>
          </cell>
          <cell r="BC64">
            <v>0</v>
          </cell>
          <cell r="BD64">
            <v>3469000</v>
          </cell>
          <cell r="BE64">
            <v>0</v>
          </cell>
          <cell r="BF64">
            <v>0</v>
          </cell>
          <cell r="BG64">
            <v>719000</v>
          </cell>
          <cell r="BH64">
            <v>0</v>
          </cell>
          <cell r="BI64">
            <v>0</v>
          </cell>
          <cell r="BJ64">
            <v>3687000</v>
          </cell>
          <cell r="BK64">
            <v>0</v>
          </cell>
          <cell r="BL64">
            <v>4400000</v>
          </cell>
          <cell r="BM64">
            <v>0</v>
          </cell>
          <cell r="BN64">
            <v>0</v>
          </cell>
        </row>
        <row r="65">
          <cell r="B65" t="str">
            <v>4.03.4.03.01.E.001.019.5.2.3.27.27</v>
          </cell>
          <cell r="C65" t="str">
            <v>ANDA PAP</v>
          </cell>
          <cell r="E65" t="str">
            <v>GU</v>
          </cell>
          <cell r="F65" t="str">
            <v>TU</v>
          </cell>
          <cell r="H65" t="str">
            <v/>
          </cell>
          <cell r="I65" t="str">
            <v>SP2D GU</v>
          </cell>
          <cell r="J65" t="str">
            <v>SP2D TU</v>
          </cell>
          <cell r="L65" t="str">
            <v>Belanja Modal Buku Perpustakaan</v>
          </cell>
          <cell r="M65">
            <v>1000000</v>
          </cell>
          <cell r="N65">
            <v>0</v>
          </cell>
          <cell r="O65">
            <v>0</v>
          </cell>
          <cell r="P65">
            <v>0</v>
          </cell>
          <cell r="Q65">
            <v>303000</v>
          </cell>
          <cell r="R65">
            <v>284150</v>
          </cell>
          <cell r="S65">
            <v>587150</v>
          </cell>
          <cell r="T65">
            <v>0</v>
          </cell>
          <cell r="U65">
            <v>0</v>
          </cell>
          <cell r="V65">
            <v>0</v>
          </cell>
          <cell r="W65">
            <v>587150</v>
          </cell>
          <cell r="X65">
            <v>407000</v>
          </cell>
          <cell r="Y65">
            <v>994150</v>
          </cell>
          <cell r="AD65" t="str">
            <v>E.001.019.5.2.3.27.27 -- 407000</v>
          </cell>
          <cell r="AK65" t="str">
            <v>4.03.4.03.01.E.001.019.5.2.2.02.06_1</v>
          </cell>
          <cell r="AL65">
            <v>1</v>
          </cell>
          <cell r="AM65" t="str">
            <v>USB extension</v>
          </cell>
          <cell r="AN65" t="str">
            <v>2</v>
          </cell>
          <cell r="AO65" t="str">
            <v>bh</v>
          </cell>
          <cell r="AP65">
            <v>100000</v>
          </cell>
          <cell r="AQ65">
            <v>200000</v>
          </cell>
          <cell r="AT65">
            <v>0</v>
          </cell>
          <cell r="AU65">
            <v>0</v>
          </cell>
          <cell r="AW65">
            <v>2</v>
          </cell>
          <cell r="AX65">
            <v>200000</v>
          </cell>
          <cell r="AZ65">
            <v>0</v>
          </cell>
          <cell r="BA65">
            <v>0</v>
          </cell>
          <cell r="BD65">
            <v>200000</v>
          </cell>
        </row>
        <row r="66">
          <cell r="B66" t="str">
            <v>4.03.4.03.01.E.002.022.5.2.2.20.03</v>
          </cell>
          <cell r="C66" t="str">
            <v>ANDA PAP</v>
          </cell>
          <cell r="D66" t="str">
            <v>LS</v>
          </cell>
          <cell r="F66" t="str">
            <v>TU</v>
          </cell>
          <cell r="H66" t="str">
            <v>SP2D LS</v>
          </cell>
          <cell r="I66" t="str">
            <v/>
          </cell>
          <cell r="J66" t="str">
            <v>SP2D TU</v>
          </cell>
          <cell r="L66" t="str">
            <v>Belanja Pemeliharaan Bangunan Pemerintah</v>
          </cell>
          <cell r="M66">
            <v>27200000</v>
          </cell>
          <cell r="N66">
            <v>0</v>
          </cell>
          <cell r="O66">
            <v>26932359</v>
          </cell>
          <cell r="P66">
            <v>26932359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26932359</v>
          </cell>
          <cell r="V66">
            <v>26932359</v>
          </cell>
          <cell r="W66">
            <v>0</v>
          </cell>
          <cell r="X66">
            <v>0</v>
          </cell>
          <cell r="Y66">
            <v>0</v>
          </cell>
          <cell r="AD66" t="str">
            <v>E.002.022.5.2.2.20.03 -- 26932359</v>
          </cell>
          <cell r="AK66" t="str">
            <v>4.03.4.03.01.E.001.019.5.2.2.02.06_2</v>
          </cell>
          <cell r="AL66">
            <v>2</v>
          </cell>
          <cell r="AM66" t="str">
            <v>Toner Laserjet P1505 (85A)</v>
          </cell>
          <cell r="AN66" t="str">
            <v>5</v>
          </cell>
          <cell r="AO66" t="str">
            <v>bh</v>
          </cell>
          <cell r="AP66">
            <v>1200000</v>
          </cell>
          <cell r="AT66">
            <v>0</v>
          </cell>
          <cell r="AU66">
            <v>0</v>
          </cell>
          <cell r="AW66">
            <v>0</v>
          </cell>
          <cell r="AX66">
            <v>0</v>
          </cell>
          <cell r="AZ66">
            <v>5</v>
          </cell>
          <cell r="BA66">
            <v>0</v>
          </cell>
        </row>
        <row r="67">
          <cell r="B67" t="str">
            <v>4.03.4.03.01.E.002.022.5.2.3.36.26</v>
          </cell>
          <cell r="C67" t="str">
            <v>ANDA PAP</v>
          </cell>
          <cell r="D67" t="str">
            <v>LS</v>
          </cell>
          <cell r="F67" t="str">
            <v>TU</v>
          </cell>
          <cell r="H67" t="str">
            <v>SP2D LS</v>
          </cell>
          <cell r="I67" t="str">
            <v/>
          </cell>
          <cell r="J67" t="str">
            <v>SP2D TU</v>
          </cell>
          <cell r="L67" t="str">
            <v>Belanja Modal Perbaikan/Renovasi Konstruksi/Bangunan</v>
          </cell>
          <cell r="M67">
            <v>129550000</v>
          </cell>
          <cell r="N67">
            <v>0</v>
          </cell>
          <cell r="O67">
            <v>117017675</v>
          </cell>
          <cell r="P67">
            <v>117017675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117017675</v>
          </cell>
          <cell r="V67">
            <v>117017675</v>
          </cell>
          <cell r="W67">
            <v>0</v>
          </cell>
          <cell r="X67">
            <v>0</v>
          </cell>
          <cell r="Y67">
            <v>0</v>
          </cell>
          <cell r="AD67" t="str">
            <v>E.002.022.5.2.3.36.26 -- 117017675</v>
          </cell>
          <cell r="AK67" t="str">
            <v>4.03.4.03.01.E.001.019.5.2.2.02.06_3</v>
          </cell>
          <cell r="AL67">
            <v>3</v>
          </cell>
          <cell r="AM67" t="str">
            <v>Refil Laserjet P1505 (85A)</v>
          </cell>
          <cell r="AN67" t="str">
            <v>20</v>
          </cell>
          <cell r="AO67" t="str">
            <v>bh</v>
          </cell>
          <cell r="AP67">
            <v>150000</v>
          </cell>
          <cell r="AQ67">
            <v>3000000</v>
          </cell>
          <cell r="AT67">
            <v>2</v>
          </cell>
          <cell r="AU67">
            <v>180000</v>
          </cell>
          <cell r="AW67">
            <v>38</v>
          </cell>
          <cell r="AX67">
            <v>3570000</v>
          </cell>
          <cell r="AZ67">
            <v>-18</v>
          </cell>
          <cell r="BA67">
            <v>-570000</v>
          </cell>
          <cell r="BB67" t="str">
            <v>.</v>
          </cell>
          <cell r="BD67">
            <v>1500000</v>
          </cell>
          <cell r="BJ67">
            <v>1500000</v>
          </cell>
        </row>
        <row r="68">
          <cell r="B68" t="str">
            <v>4.03.4.03.01.E.002.024.5.2.2.05.01</v>
          </cell>
          <cell r="C68" t="str">
            <v>ANDA PAP</v>
          </cell>
          <cell r="E68" t="str">
            <v>GU</v>
          </cell>
          <cell r="F68" t="str">
            <v>TU</v>
          </cell>
          <cell r="H68" t="str">
            <v/>
          </cell>
          <cell r="I68" t="str">
            <v>SP2D GU</v>
          </cell>
          <cell r="J68" t="str">
            <v>SP2D TU</v>
          </cell>
          <cell r="L68" t="str">
            <v>Belanja Jasa Service</v>
          </cell>
          <cell r="M68">
            <v>3920000</v>
          </cell>
          <cell r="N68">
            <v>0</v>
          </cell>
          <cell r="O68">
            <v>0</v>
          </cell>
          <cell r="P68">
            <v>0</v>
          </cell>
          <cell r="Q68">
            <v>1770000</v>
          </cell>
          <cell r="R68">
            <v>553000</v>
          </cell>
          <cell r="S68">
            <v>2323000</v>
          </cell>
          <cell r="T68">
            <v>0</v>
          </cell>
          <cell r="U68">
            <v>0</v>
          </cell>
          <cell r="V68">
            <v>0</v>
          </cell>
          <cell r="W68">
            <v>2323000</v>
          </cell>
          <cell r="X68">
            <v>730000</v>
          </cell>
          <cell r="Y68">
            <v>3053000</v>
          </cell>
          <cell r="AD68" t="str">
            <v>E.002.024.5.2.2.05.01 -- 730000</v>
          </cell>
          <cell r="AK68" t="str">
            <v>4.03.4.03.01.E.001.019.5.2.2.02.06_4</v>
          </cell>
          <cell r="AL68">
            <v>4</v>
          </cell>
          <cell r="AM68" t="str">
            <v>Toner laserjet warna</v>
          </cell>
          <cell r="AN68" t="str">
            <v>6</v>
          </cell>
          <cell r="AO68" t="str">
            <v>bh</v>
          </cell>
          <cell r="AP68">
            <v>2000000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Z68">
            <v>6</v>
          </cell>
          <cell r="BA68">
            <v>0</v>
          </cell>
        </row>
        <row r="69">
          <cell r="B69" t="str">
            <v>4.03.4.03.01.E.002.024.5.2.2.05.02</v>
          </cell>
          <cell r="C69" t="str">
            <v>ANDA PAP</v>
          </cell>
          <cell r="E69" t="str">
            <v>GU</v>
          </cell>
          <cell r="F69" t="str">
            <v>TU</v>
          </cell>
          <cell r="H69" t="str">
            <v/>
          </cell>
          <cell r="I69" t="str">
            <v>SP2D GU</v>
          </cell>
          <cell r="J69" t="str">
            <v>SP2D TU</v>
          </cell>
          <cell r="L69" t="str">
            <v>Belanja Penggantian Suku Cadang</v>
          </cell>
          <cell r="M69">
            <v>14623000</v>
          </cell>
          <cell r="N69">
            <v>0</v>
          </cell>
          <cell r="O69">
            <v>0</v>
          </cell>
          <cell r="P69">
            <v>0</v>
          </cell>
          <cell r="Q69">
            <v>6649000</v>
          </cell>
          <cell r="R69">
            <v>2870000</v>
          </cell>
          <cell r="S69">
            <v>9519000</v>
          </cell>
          <cell r="T69">
            <v>0</v>
          </cell>
          <cell r="U69">
            <v>0</v>
          </cell>
          <cell r="V69">
            <v>0</v>
          </cell>
          <cell r="W69">
            <v>9519000</v>
          </cell>
          <cell r="X69">
            <v>2016000</v>
          </cell>
          <cell r="Y69">
            <v>11535000</v>
          </cell>
          <cell r="AD69" t="str">
            <v>E.002.024.5.2.2.05.02 -- 2016000</v>
          </cell>
          <cell r="AK69" t="str">
            <v>4.03.4.03.01.E.001.019.5.2.2.02.06_5</v>
          </cell>
          <cell r="AL69">
            <v>5</v>
          </cell>
          <cell r="AM69" t="str">
            <v>Refill laserjet warna</v>
          </cell>
          <cell r="AN69" t="str">
            <v>10</v>
          </cell>
          <cell r="AO69" t="str">
            <v>bh</v>
          </cell>
          <cell r="AP69">
            <v>200000</v>
          </cell>
          <cell r="AQ69">
            <v>2000000</v>
          </cell>
          <cell r="AT69">
            <v>0</v>
          </cell>
          <cell r="AU69">
            <v>0</v>
          </cell>
          <cell r="AW69">
            <v>10</v>
          </cell>
          <cell r="AX69">
            <v>2000000</v>
          </cell>
          <cell r="AZ69">
            <v>0</v>
          </cell>
          <cell r="BA69">
            <v>0</v>
          </cell>
          <cell r="BD69">
            <v>1000000</v>
          </cell>
          <cell r="BJ69">
            <v>1000000</v>
          </cell>
        </row>
        <row r="70">
          <cell r="B70" t="str">
            <v>4.03.4.03.01.E.002.024.5.2.2.05.04</v>
          </cell>
          <cell r="C70" t="str">
            <v>ANDA PAP</v>
          </cell>
          <cell r="E70" t="str">
            <v>GU</v>
          </cell>
          <cell r="F70" t="str">
            <v>TU</v>
          </cell>
          <cell r="H70" t="str">
            <v/>
          </cell>
          <cell r="I70" t="str">
            <v>SP2D GU</v>
          </cell>
          <cell r="J70" t="str">
            <v>SP2D TU</v>
          </cell>
          <cell r="L70" t="str">
            <v>Belanja Bahan Bakar Minyak/Gas dan Pelumas</v>
          </cell>
          <cell r="M70">
            <v>25054000</v>
          </cell>
          <cell r="N70">
            <v>0</v>
          </cell>
          <cell r="O70">
            <v>0</v>
          </cell>
          <cell r="P70">
            <v>0</v>
          </cell>
          <cell r="Q70">
            <v>20676195</v>
          </cell>
          <cell r="R70">
            <v>2142265</v>
          </cell>
          <cell r="S70">
            <v>22818460</v>
          </cell>
          <cell r="T70">
            <v>0</v>
          </cell>
          <cell r="U70">
            <v>0</v>
          </cell>
          <cell r="V70">
            <v>0</v>
          </cell>
          <cell r="W70">
            <v>22818460</v>
          </cell>
          <cell r="X70">
            <v>2084260</v>
          </cell>
          <cell r="Y70">
            <v>24902720</v>
          </cell>
          <cell r="AD70" t="str">
            <v>E.002.024.5.2.2.05.04 -- 2084260</v>
          </cell>
          <cell r="AK70" t="str">
            <v>4.03.4.03.01.E.001.019.5.2.2.02.06_6</v>
          </cell>
          <cell r="AL70">
            <v>6</v>
          </cell>
          <cell r="AM70" t="str">
            <v>Tinta printer deksjet</v>
          </cell>
          <cell r="AN70" t="str">
            <v>3</v>
          </cell>
          <cell r="AO70" t="str">
            <v>bh</v>
          </cell>
          <cell r="AP70">
            <v>160000</v>
          </cell>
          <cell r="AQ70">
            <v>480000</v>
          </cell>
          <cell r="AT70">
            <v>0</v>
          </cell>
          <cell r="AU70">
            <v>0</v>
          </cell>
          <cell r="AW70">
            <v>4</v>
          </cell>
          <cell r="AX70">
            <v>480000</v>
          </cell>
          <cell r="AZ70">
            <v>-1</v>
          </cell>
          <cell r="BA70">
            <v>0</v>
          </cell>
          <cell r="BD70">
            <v>160000</v>
          </cell>
          <cell r="BG70">
            <v>160000</v>
          </cell>
          <cell r="BJ70">
            <v>160000</v>
          </cell>
        </row>
        <row r="71">
          <cell r="B71" t="str">
            <v>4.03.4.03.01.E.005.006.5.2.2.17.01</v>
          </cell>
          <cell r="C71" t="str">
            <v>ANDA PAP</v>
          </cell>
          <cell r="E71" t="str">
            <v>GU</v>
          </cell>
          <cell r="F71" t="str">
            <v>TU</v>
          </cell>
          <cell r="H71" t="str">
            <v/>
          </cell>
          <cell r="I71" t="str">
            <v>SP2D GU</v>
          </cell>
          <cell r="J71" t="str">
            <v>SP2D TU</v>
          </cell>
          <cell r="L71" t="str">
            <v>Belanja Kursus-kursus Singkat/Pelatihan</v>
          </cell>
          <cell r="M71">
            <v>20000000</v>
          </cell>
          <cell r="N71">
            <v>0</v>
          </cell>
          <cell r="O71">
            <v>0</v>
          </cell>
          <cell r="P71">
            <v>0</v>
          </cell>
          <cell r="Q71">
            <v>2750000</v>
          </cell>
          <cell r="R71">
            <v>0</v>
          </cell>
          <cell r="S71">
            <v>2750000</v>
          </cell>
          <cell r="T71">
            <v>0</v>
          </cell>
          <cell r="U71">
            <v>0</v>
          </cell>
          <cell r="V71">
            <v>0</v>
          </cell>
          <cell r="W71">
            <v>2750000</v>
          </cell>
          <cell r="X71">
            <v>12000000</v>
          </cell>
          <cell r="Y71">
            <v>14750000</v>
          </cell>
          <cell r="AD71" t="str">
            <v>E.005.006.5.2.2.17.01 -- 12000000</v>
          </cell>
          <cell r="AK71" t="str">
            <v>4.03.4.03.01.E.001.019.5.2.2.02.06_7</v>
          </cell>
          <cell r="AL71">
            <v>7</v>
          </cell>
          <cell r="AM71" t="str">
            <v>Flashdisk</v>
          </cell>
          <cell r="AN71" t="str">
            <v>5</v>
          </cell>
          <cell r="AO71" t="str">
            <v>bh</v>
          </cell>
          <cell r="AP71">
            <v>209000</v>
          </cell>
          <cell r="AQ71">
            <v>1045000</v>
          </cell>
          <cell r="AT71">
            <v>0</v>
          </cell>
          <cell r="AU71">
            <v>0</v>
          </cell>
          <cell r="AW71">
            <v>13</v>
          </cell>
          <cell r="AX71">
            <v>823000</v>
          </cell>
          <cell r="AZ71">
            <v>-8</v>
          </cell>
          <cell r="BA71">
            <v>222000</v>
          </cell>
          <cell r="BD71">
            <v>209000</v>
          </cell>
          <cell r="BG71">
            <v>209000</v>
          </cell>
          <cell r="BJ71">
            <v>627000</v>
          </cell>
        </row>
        <row r="72">
          <cell r="B72" t="str">
            <v>4.03.4.03.01.E.006.005.5.2.2.06.02</v>
          </cell>
          <cell r="C72" t="str">
            <v>ANDA PAP</v>
          </cell>
          <cell r="E72" t="str">
            <v>GU</v>
          </cell>
          <cell r="F72" t="str">
            <v>TU</v>
          </cell>
          <cell r="H72" t="str">
            <v/>
          </cell>
          <cell r="I72" t="str">
            <v>SP2D GU</v>
          </cell>
          <cell r="J72" t="str">
            <v>SP2D TU</v>
          </cell>
          <cell r="L72" t="str">
            <v>Belanja Penggandaan</v>
          </cell>
          <cell r="M72">
            <v>1000000</v>
          </cell>
          <cell r="N72">
            <v>0</v>
          </cell>
          <cell r="O72">
            <v>0</v>
          </cell>
          <cell r="P72">
            <v>0</v>
          </cell>
          <cell r="Q72">
            <v>800000</v>
          </cell>
          <cell r="R72">
            <v>200000</v>
          </cell>
          <cell r="S72">
            <v>1000000</v>
          </cell>
          <cell r="T72">
            <v>0</v>
          </cell>
          <cell r="U72">
            <v>0</v>
          </cell>
          <cell r="V72">
            <v>0</v>
          </cell>
          <cell r="W72">
            <v>1000000</v>
          </cell>
          <cell r="X72">
            <v>0</v>
          </cell>
          <cell r="Y72">
            <v>1000000</v>
          </cell>
          <cell r="AD72" t="str">
            <v>E.006.005.5.2.2.06.02 -- 0</v>
          </cell>
          <cell r="AK72" t="str">
            <v>4.03.4.03.01.E.001.019.5.2.2.02.06_8</v>
          </cell>
          <cell r="AL72">
            <v>8</v>
          </cell>
          <cell r="AM72" t="str">
            <v>Mouse Wireless</v>
          </cell>
          <cell r="AN72" t="str">
            <v>5</v>
          </cell>
          <cell r="AO72" t="str">
            <v>bh</v>
          </cell>
          <cell r="AP72">
            <v>200000</v>
          </cell>
          <cell r="AQ72">
            <v>1000000</v>
          </cell>
          <cell r="AT72">
            <v>0</v>
          </cell>
          <cell r="AU72">
            <v>0</v>
          </cell>
          <cell r="AW72">
            <v>9</v>
          </cell>
          <cell r="AX72">
            <v>1050000</v>
          </cell>
          <cell r="AZ72">
            <v>-4</v>
          </cell>
          <cell r="BA72">
            <v>-50000</v>
          </cell>
          <cell r="BD72">
            <v>400000</v>
          </cell>
          <cell r="BG72">
            <v>200000</v>
          </cell>
          <cell r="BJ72">
            <v>400000</v>
          </cell>
        </row>
        <row r="73">
          <cell r="B73" t="str">
            <v>4.03.4.03.01.E.006.005.5.2.2.11.02</v>
          </cell>
          <cell r="C73" t="str">
            <v>ANDA PAP</v>
          </cell>
          <cell r="E73" t="str">
            <v>GU</v>
          </cell>
          <cell r="F73" t="str">
            <v>TU</v>
          </cell>
          <cell r="H73" t="str">
            <v/>
          </cell>
          <cell r="I73" t="str">
            <v>SP2D GU</v>
          </cell>
          <cell r="J73" t="str">
            <v>SP2D TU</v>
          </cell>
          <cell r="L73" t="str">
            <v>Belanja Makanan dan Minuman Rapat</v>
          </cell>
          <cell r="M73">
            <v>1794000</v>
          </cell>
          <cell r="N73">
            <v>0</v>
          </cell>
          <cell r="O73">
            <v>0</v>
          </cell>
          <cell r="P73">
            <v>0</v>
          </cell>
          <cell r="Q73">
            <v>1472000</v>
          </cell>
          <cell r="R73">
            <v>0</v>
          </cell>
          <cell r="S73">
            <v>1472000</v>
          </cell>
          <cell r="T73">
            <v>0</v>
          </cell>
          <cell r="U73">
            <v>0</v>
          </cell>
          <cell r="V73">
            <v>0</v>
          </cell>
          <cell r="W73">
            <v>1472000</v>
          </cell>
          <cell r="X73">
            <v>180000</v>
          </cell>
          <cell r="Y73">
            <v>1652000</v>
          </cell>
          <cell r="AD73" t="str">
            <v>E.006.005.5.2.2.11.02 -- 180000</v>
          </cell>
          <cell r="AK73" t="str">
            <v>4.03.4.03.01.E.001.019.5.2.2.02.06_9</v>
          </cell>
          <cell r="AL73">
            <v>9</v>
          </cell>
          <cell r="AM73" t="str">
            <v>Keyboard</v>
          </cell>
          <cell r="AN73" t="str">
            <v>1</v>
          </cell>
          <cell r="AO73" t="str">
            <v>bh</v>
          </cell>
          <cell r="AP73">
            <v>150000</v>
          </cell>
          <cell r="AQ73">
            <v>150000</v>
          </cell>
          <cell r="AT73">
            <v>0</v>
          </cell>
          <cell r="AU73">
            <v>0</v>
          </cell>
          <cell r="AW73">
            <v>1</v>
          </cell>
          <cell r="AX73">
            <v>150000</v>
          </cell>
          <cell r="AZ73">
            <v>0</v>
          </cell>
          <cell r="BA73">
            <v>0</v>
          </cell>
          <cell r="BG73">
            <v>150000</v>
          </cell>
          <cell r="BL73">
            <v>4400000</v>
          </cell>
        </row>
        <row r="74">
          <cell r="L74" t="str">
            <v>SUB JUMLAH</v>
          </cell>
          <cell r="M74">
            <v>856373000</v>
          </cell>
          <cell r="N74">
            <v>132842685.16000001</v>
          </cell>
          <cell r="O74">
            <v>256093823.56</v>
          </cell>
          <cell r="P74">
            <v>388936508.72000003</v>
          </cell>
          <cell r="Q74">
            <v>375636473</v>
          </cell>
          <cell r="R74">
            <v>16834467</v>
          </cell>
          <cell r="S74">
            <v>392470940</v>
          </cell>
          <cell r="T74">
            <v>132842685.16000001</v>
          </cell>
          <cell r="U74">
            <v>256093823.56</v>
          </cell>
          <cell r="V74">
            <v>388936508.72000003</v>
          </cell>
          <cell r="W74">
            <v>392470940</v>
          </cell>
          <cell r="X74">
            <v>44183901</v>
          </cell>
          <cell r="Y74">
            <v>436654841</v>
          </cell>
          <cell r="AK74" t="str">
            <v>4.03.4.03.01.E.001.019.5.2.2.02.06_10</v>
          </cell>
          <cell r="AL74">
            <v>10</v>
          </cell>
          <cell r="AM74" t="str">
            <v>Epson Catride T948</v>
          </cell>
          <cell r="AN74">
            <v>4</v>
          </cell>
          <cell r="AO74" t="str">
            <v>bh</v>
          </cell>
          <cell r="AP74">
            <v>1100000</v>
          </cell>
          <cell r="AQ74">
            <v>4400000</v>
          </cell>
          <cell r="AT74">
            <v>0</v>
          </cell>
          <cell r="AU74">
            <v>0</v>
          </cell>
          <cell r="AW74">
            <v>4</v>
          </cell>
          <cell r="AX74">
            <v>3936850</v>
          </cell>
          <cell r="AZ74">
            <v>0</v>
          </cell>
          <cell r="BA74">
            <v>463150</v>
          </cell>
        </row>
        <row r="76">
          <cell r="B76" t="str">
            <v>109.001</v>
          </cell>
          <cell r="C76" t="str">
            <v>YULI</v>
          </cell>
          <cell r="D76" t="str">
            <v>KODE TRANSAKSI</v>
          </cell>
          <cell r="L76" t="str">
            <v>PAD</v>
          </cell>
          <cell r="N76" t="str">
            <v>SP2D</v>
          </cell>
          <cell r="T76" t="str">
            <v>SPJ</v>
          </cell>
        </row>
        <row r="77">
          <cell r="B77" t="str">
            <v>No Akun</v>
          </cell>
          <cell r="C77" t="str">
            <v>KODE PPTK</v>
          </cell>
          <cell r="D77" t="str">
            <v>LS</v>
          </cell>
          <cell r="E77" t="str">
            <v>GU</v>
          </cell>
          <cell r="F77" t="str">
            <v>TU</v>
          </cell>
          <cell r="G77" t="str">
            <v>PH_3</v>
          </cell>
          <cell r="H77" t="str">
            <v>SP2D LS</v>
          </cell>
          <cell r="I77" t="str">
            <v>SP2D GU</v>
          </cell>
          <cell r="J77" t="str">
            <v>SP2D TU</v>
          </cell>
          <cell r="K77" t="str">
            <v>SP2D PH_3</v>
          </cell>
          <cell r="L77" t="str">
            <v>Nama Akun</v>
          </cell>
          <cell r="M77" t="str">
            <v>DAK</v>
          </cell>
          <cell r="N77" t="str">
            <v>LS</v>
          </cell>
          <cell r="Q77" t="str">
            <v>GU/TU</v>
          </cell>
          <cell r="T77" t="str">
            <v>LS</v>
          </cell>
          <cell r="W77" t="str">
            <v>GU/TU</v>
          </cell>
          <cell r="AW77">
            <v>0</v>
          </cell>
          <cell r="AX77">
            <v>0</v>
          </cell>
          <cell r="BB77" t="str">
            <v>.</v>
          </cell>
        </row>
        <row r="78">
          <cell r="N78" t="str">
            <v>Saldo Lalu</v>
          </cell>
          <cell r="O78" t="str">
            <v>Bulan ini</v>
          </cell>
          <cell r="P78" t="str">
            <v>s.d Bulan Ini</v>
          </cell>
          <cell r="Q78" t="str">
            <v>Saldo Lalu</v>
          </cell>
          <cell r="R78" t="str">
            <v>Bulan ini</v>
          </cell>
          <cell r="S78" t="str">
            <v>s.d Bulan Ini</v>
          </cell>
          <cell r="T78" t="str">
            <v>Saldo Lalu</v>
          </cell>
          <cell r="U78" t="str">
            <v>Bulan ini</v>
          </cell>
          <cell r="V78" t="str">
            <v>s.d Bulan Ini</v>
          </cell>
          <cell r="W78" t="str">
            <v>Saldo Lalu</v>
          </cell>
          <cell r="X78" t="str">
            <v>Bulan ini</v>
          </cell>
          <cell r="Y78" t="str">
            <v>s.d Bulan Ini</v>
          </cell>
          <cell r="AK78" t="str">
            <v>4.03.4.03.01.E.001.019.5.2.2.03.01</v>
          </cell>
          <cell r="AM78" t="str">
            <v>Belanja Telepon</v>
          </cell>
          <cell r="AQ78">
            <v>2400000</v>
          </cell>
          <cell r="AW78">
            <v>0</v>
          </cell>
          <cell r="AX78">
            <v>0</v>
          </cell>
          <cell r="BC78">
            <v>200000</v>
          </cell>
          <cell r="BD78">
            <v>200000</v>
          </cell>
          <cell r="BE78">
            <v>200000</v>
          </cell>
          <cell r="BF78">
            <v>200000</v>
          </cell>
          <cell r="BG78">
            <v>200000</v>
          </cell>
          <cell r="BH78">
            <v>200000</v>
          </cell>
          <cell r="BI78">
            <v>200000</v>
          </cell>
          <cell r="BJ78">
            <v>200000</v>
          </cell>
          <cell r="BK78">
            <v>200000</v>
          </cell>
          <cell r="BL78">
            <v>200000</v>
          </cell>
          <cell r="BM78">
            <v>200000</v>
          </cell>
          <cell r="BN78">
            <v>200000</v>
          </cell>
        </row>
        <row r="79">
          <cell r="B79" t="str">
            <v>(1)</v>
          </cell>
          <cell r="C79" t="str">
            <v>(2)</v>
          </cell>
          <cell r="D79" t="str">
            <v>(3)</v>
          </cell>
          <cell r="E79" t="str">
            <v>(4)</v>
          </cell>
          <cell r="F79" t="str">
            <v>(5)</v>
          </cell>
          <cell r="G79" t="str">
            <v>(6)</v>
          </cell>
          <cell r="H79" t="str">
            <v>(7)</v>
          </cell>
          <cell r="I79" t="str">
            <v>(8)</v>
          </cell>
          <cell r="J79" t="str">
            <v>(9)</v>
          </cell>
          <cell r="K79" t="str">
            <v>(10)</v>
          </cell>
          <cell r="L79" t="str">
            <v>(11)</v>
          </cell>
          <cell r="M79" t="str">
            <v>(12)</v>
          </cell>
          <cell r="N79" t="str">
            <v>(13)</v>
          </cell>
          <cell r="O79" t="str">
            <v>(14)</v>
          </cell>
          <cell r="P79" t="str">
            <v>(15)</v>
          </cell>
          <cell r="Q79" t="str">
            <v>(16)</v>
          </cell>
          <cell r="R79" t="str">
            <v>(17)</v>
          </cell>
          <cell r="S79" t="str">
            <v>(18)</v>
          </cell>
          <cell r="T79" t="str">
            <v>(19)</v>
          </cell>
          <cell r="U79" t="str">
            <v>(20)</v>
          </cell>
          <cell r="V79" t="str">
            <v>(21)</v>
          </cell>
          <cell r="W79" t="str">
            <v>(22)</v>
          </cell>
          <cell r="X79" t="str">
            <v>(23)</v>
          </cell>
          <cell r="Y79" t="str">
            <v>(24)</v>
          </cell>
          <cell r="AK79" t="str">
            <v>4.03.4.03.01.E.001.019.5.2.2.03.01_1</v>
          </cell>
          <cell r="AL79">
            <v>1</v>
          </cell>
          <cell r="AM79" t="str">
            <v>Belanja bantuan komunikasi</v>
          </cell>
          <cell r="AN79">
            <v>12</v>
          </cell>
          <cell r="AO79" t="str">
            <v>bln</v>
          </cell>
          <cell r="AP79">
            <v>100000</v>
          </cell>
          <cell r="AQ79">
            <v>1200000</v>
          </cell>
          <cell r="AT79">
            <v>1</v>
          </cell>
          <cell r="AU79">
            <v>100000</v>
          </cell>
          <cell r="AW79">
            <v>11</v>
          </cell>
          <cell r="AX79">
            <v>1100000</v>
          </cell>
          <cell r="AZ79">
            <v>1</v>
          </cell>
          <cell r="BA79">
            <v>100000</v>
          </cell>
          <cell r="BC79">
            <v>100000</v>
          </cell>
          <cell r="BD79">
            <v>100000</v>
          </cell>
          <cell r="BE79">
            <v>100000</v>
          </cell>
          <cell r="BF79">
            <v>100000</v>
          </cell>
          <cell r="BG79">
            <v>100000</v>
          </cell>
          <cell r="BH79">
            <v>100000</v>
          </cell>
          <cell r="BI79">
            <v>100000</v>
          </cell>
          <cell r="BJ79">
            <v>100000</v>
          </cell>
          <cell r="BK79">
            <v>100000</v>
          </cell>
          <cell r="BL79">
            <v>100000</v>
          </cell>
          <cell r="BM79">
            <v>100000</v>
          </cell>
          <cell r="BN79">
            <v>100000</v>
          </cell>
        </row>
        <row r="80">
          <cell r="B80" t="str">
            <v>4.03.4.03.01.E.109.001.5.2.2.03.27</v>
          </cell>
          <cell r="C80" t="str">
            <v>YULI</v>
          </cell>
          <cell r="E80" t="str">
            <v>GU</v>
          </cell>
          <cell r="F80" t="str">
            <v>TU</v>
          </cell>
          <cell r="H80" t="str">
            <v/>
          </cell>
          <cell r="I80" t="str">
            <v>SP2D GU</v>
          </cell>
          <cell r="J80" t="str">
            <v>SP2D TU</v>
          </cell>
          <cell r="L80" t="str">
            <v>Belanja Jasa Penyedia/Tenaga Teknis</v>
          </cell>
          <cell r="M80">
            <v>25799000</v>
          </cell>
          <cell r="N80">
            <v>0</v>
          </cell>
          <cell r="O80">
            <v>0</v>
          </cell>
          <cell r="P80">
            <v>0</v>
          </cell>
          <cell r="Q80">
            <v>19317200</v>
          </cell>
          <cell r="R80">
            <v>0</v>
          </cell>
          <cell r="S80">
            <v>19317200</v>
          </cell>
          <cell r="T80">
            <v>0</v>
          </cell>
          <cell r="U80">
            <v>0</v>
          </cell>
          <cell r="V80">
            <v>0</v>
          </cell>
          <cell r="W80">
            <v>19317200</v>
          </cell>
          <cell r="X80">
            <v>4090800</v>
          </cell>
          <cell r="Y80">
            <v>23408000</v>
          </cell>
          <cell r="AD80" t="str">
            <v>E.109.001.5.2.2.03.27 -- 4090800</v>
          </cell>
          <cell r="AK80" t="str">
            <v>4.03.4.03.01.E.001.019.5.2.2.03.01_2</v>
          </cell>
          <cell r="AL80">
            <v>2</v>
          </cell>
          <cell r="AM80" t="str">
            <v>Belanja telepon/fax</v>
          </cell>
          <cell r="AN80">
            <v>12</v>
          </cell>
          <cell r="AO80" t="str">
            <v>bln</v>
          </cell>
          <cell r="AP80">
            <v>100000</v>
          </cell>
          <cell r="AQ80">
            <v>1200000</v>
          </cell>
          <cell r="AT80">
            <v>1</v>
          </cell>
          <cell r="AU80">
            <v>75036</v>
          </cell>
          <cell r="AW80">
            <v>11</v>
          </cell>
          <cell r="AX80">
            <v>807263</v>
          </cell>
          <cell r="AZ80">
            <v>1</v>
          </cell>
          <cell r="BA80">
            <v>392737</v>
          </cell>
          <cell r="BC80">
            <v>100000</v>
          </cell>
          <cell r="BD80">
            <v>100000</v>
          </cell>
          <cell r="BE80">
            <v>100000</v>
          </cell>
          <cell r="BF80">
            <v>100000</v>
          </cell>
          <cell r="BG80">
            <v>100000</v>
          </cell>
          <cell r="BH80">
            <v>100000</v>
          </cell>
          <cell r="BI80">
            <v>100000</v>
          </cell>
          <cell r="BJ80">
            <v>100000</v>
          </cell>
          <cell r="BK80">
            <v>100000</v>
          </cell>
          <cell r="BL80">
            <v>100000</v>
          </cell>
          <cell r="BM80">
            <v>100000</v>
          </cell>
          <cell r="BN80">
            <v>100000</v>
          </cell>
        </row>
        <row r="81">
          <cell r="B81" t="str">
            <v>4.03.4.03.01.E.109.001.5.2.2.11.02</v>
          </cell>
          <cell r="C81" t="str">
            <v>YULI</v>
          </cell>
          <cell r="E81" t="str">
            <v>GU</v>
          </cell>
          <cell r="F81" t="str">
            <v>TU</v>
          </cell>
          <cell r="H81" t="str">
            <v/>
          </cell>
          <cell r="I81" t="str">
            <v>SP2D GU</v>
          </cell>
          <cell r="J81" t="str">
            <v>SP2D TU</v>
          </cell>
          <cell r="L81" t="str">
            <v>Belanja Makanan dan Minuman Rapat</v>
          </cell>
          <cell r="M81">
            <v>31812000</v>
          </cell>
          <cell r="N81">
            <v>0</v>
          </cell>
          <cell r="O81">
            <v>0</v>
          </cell>
          <cell r="P81">
            <v>0</v>
          </cell>
          <cell r="Q81">
            <v>27368250</v>
          </cell>
          <cell r="R81">
            <v>2738000</v>
          </cell>
          <cell r="S81">
            <v>30106250</v>
          </cell>
          <cell r="T81">
            <v>0</v>
          </cell>
          <cell r="U81">
            <v>0</v>
          </cell>
          <cell r="V81">
            <v>0</v>
          </cell>
          <cell r="W81">
            <v>30106250</v>
          </cell>
          <cell r="X81">
            <v>1677000</v>
          </cell>
          <cell r="Y81">
            <v>31783250</v>
          </cell>
          <cell r="AD81" t="str">
            <v>E.109.001.5.2.2.11.02 -- 1677000</v>
          </cell>
          <cell r="AQ81">
            <v>0</v>
          </cell>
          <cell r="AW81">
            <v>0</v>
          </cell>
          <cell r="AX81">
            <v>0</v>
          </cell>
          <cell r="BB81" t="str">
            <v>.</v>
          </cell>
        </row>
        <row r="82">
          <cell r="B82" t="str">
            <v>4.03.4.03.01.E.109.001.5.2.3.37.01</v>
          </cell>
          <cell r="C82" t="str">
            <v>YULI</v>
          </cell>
          <cell r="D82" t="str">
            <v>LS</v>
          </cell>
          <cell r="F82" t="str">
            <v>TU</v>
          </cell>
          <cell r="H82" t="str">
            <v>SP2D LS</v>
          </cell>
          <cell r="I82" t="str">
            <v/>
          </cell>
          <cell r="J82" t="str">
            <v>SP2D TU</v>
          </cell>
          <cell r="L82" t="str">
            <v>Belanja Modal Jasa Konsultansi Penelitian</v>
          </cell>
          <cell r="M82">
            <v>165000000</v>
          </cell>
          <cell r="N82">
            <v>163473750</v>
          </cell>
          <cell r="O82">
            <v>0</v>
          </cell>
          <cell r="P82">
            <v>163473750</v>
          </cell>
          <cell r="Q82">
            <v>0</v>
          </cell>
          <cell r="R82">
            <v>0</v>
          </cell>
          <cell r="S82">
            <v>0</v>
          </cell>
          <cell r="T82">
            <v>163473750</v>
          </cell>
          <cell r="U82">
            <v>0</v>
          </cell>
          <cell r="V82">
            <v>163473750</v>
          </cell>
          <cell r="W82">
            <v>0</v>
          </cell>
          <cell r="X82">
            <v>0</v>
          </cell>
          <cell r="Y82">
            <v>0</v>
          </cell>
          <cell r="AD82" t="str">
            <v>E.109.001.5.2.3.37.01 -- 0</v>
          </cell>
          <cell r="AK82" t="str">
            <v>4.03.4.03.01.E.001.019.5.2.2.03.05</v>
          </cell>
          <cell r="AM82" t="str">
            <v>Belanja Surat Kabar/Majalah</v>
          </cell>
          <cell r="AQ82">
            <v>2220000</v>
          </cell>
          <cell r="AW82">
            <v>0</v>
          </cell>
          <cell r="AX82">
            <v>0</v>
          </cell>
          <cell r="BC82">
            <v>185000</v>
          </cell>
          <cell r="BD82">
            <v>185000</v>
          </cell>
          <cell r="BE82">
            <v>185000</v>
          </cell>
          <cell r="BF82">
            <v>185000</v>
          </cell>
          <cell r="BG82">
            <v>185000</v>
          </cell>
          <cell r="BH82">
            <v>185000</v>
          </cell>
          <cell r="BI82">
            <v>185000</v>
          </cell>
          <cell r="BJ82">
            <v>185000</v>
          </cell>
          <cell r="BK82">
            <v>185000</v>
          </cell>
          <cell r="BL82">
            <v>185000</v>
          </cell>
          <cell r="BM82">
            <v>185000</v>
          </cell>
          <cell r="BN82">
            <v>185000</v>
          </cell>
        </row>
        <row r="83">
          <cell r="L83" t="str">
            <v>SUB JUMLAH</v>
          </cell>
          <cell r="M83">
            <v>222611000</v>
          </cell>
          <cell r="N83">
            <v>163473750</v>
          </cell>
          <cell r="O83">
            <v>0</v>
          </cell>
          <cell r="P83">
            <v>163473750</v>
          </cell>
          <cell r="Q83">
            <v>46685450</v>
          </cell>
          <cell r="R83">
            <v>2738000</v>
          </cell>
          <cell r="S83">
            <v>49423450</v>
          </cell>
          <cell r="T83">
            <v>163473750</v>
          </cell>
          <cell r="U83">
            <v>0</v>
          </cell>
          <cell r="V83">
            <v>163473750</v>
          </cell>
          <cell r="W83">
            <v>49423450</v>
          </cell>
          <cell r="X83">
            <v>5767800</v>
          </cell>
          <cell r="Y83">
            <v>55191250</v>
          </cell>
          <cell r="AK83" t="str">
            <v>4.03.4.03.01.E.001.019.5.2.2.03.05_1</v>
          </cell>
          <cell r="AL83">
            <v>1</v>
          </cell>
          <cell r="AM83" t="str">
            <v>SKH Lokal</v>
          </cell>
          <cell r="AN83">
            <v>12</v>
          </cell>
          <cell r="AO83" t="str">
            <v>bln</v>
          </cell>
          <cell r="AP83">
            <v>65000</v>
          </cell>
          <cell r="AQ83">
            <v>780000</v>
          </cell>
          <cell r="AT83">
            <v>2</v>
          </cell>
          <cell r="AU83">
            <v>130000</v>
          </cell>
          <cell r="AW83">
            <v>10</v>
          </cell>
          <cell r="AX83">
            <v>650000</v>
          </cell>
          <cell r="AZ83">
            <v>2</v>
          </cell>
          <cell r="BA83">
            <v>130000</v>
          </cell>
          <cell r="BC83">
            <v>65000</v>
          </cell>
          <cell r="BD83">
            <v>65000</v>
          </cell>
          <cell r="BE83">
            <v>65000</v>
          </cell>
          <cell r="BF83">
            <v>65000</v>
          </cell>
          <cell r="BG83">
            <v>65000</v>
          </cell>
          <cell r="BH83">
            <v>65000</v>
          </cell>
          <cell r="BI83">
            <v>65000</v>
          </cell>
          <cell r="BJ83">
            <v>65000</v>
          </cell>
          <cell r="BK83">
            <v>65000</v>
          </cell>
          <cell r="BL83">
            <v>65000</v>
          </cell>
          <cell r="BM83">
            <v>65000</v>
          </cell>
          <cell r="BN83">
            <v>65000</v>
          </cell>
        </row>
        <row r="84">
          <cell r="AK84" t="str">
            <v>4.03.4.03.01.E.001.019.5.2.2.03.05_2</v>
          </cell>
          <cell r="AL84">
            <v>2</v>
          </cell>
          <cell r="AM84" t="str">
            <v>SK Nasional</v>
          </cell>
          <cell r="AN84">
            <v>12</v>
          </cell>
          <cell r="AO84" t="str">
            <v>bln</v>
          </cell>
          <cell r="AP84">
            <v>120000</v>
          </cell>
          <cell r="AQ84">
            <v>1440000</v>
          </cell>
          <cell r="AT84">
            <v>2</v>
          </cell>
          <cell r="AU84">
            <v>240000</v>
          </cell>
          <cell r="AW84">
            <v>10</v>
          </cell>
          <cell r="AX84">
            <v>1200000</v>
          </cell>
          <cell r="AZ84">
            <v>2</v>
          </cell>
          <cell r="BA84">
            <v>240000</v>
          </cell>
          <cell r="BC84">
            <v>120000</v>
          </cell>
          <cell r="BD84">
            <v>120000</v>
          </cell>
          <cell r="BE84">
            <v>120000</v>
          </cell>
          <cell r="BF84">
            <v>120000</v>
          </cell>
          <cell r="BG84">
            <v>120000</v>
          </cell>
          <cell r="BH84">
            <v>120000</v>
          </cell>
          <cell r="BI84">
            <v>120000</v>
          </cell>
          <cell r="BJ84">
            <v>120000</v>
          </cell>
          <cell r="BK84">
            <v>120000</v>
          </cell>
          <cell r="BL84">
            <v>120000</v>
          </cell>
          <cell r="BM84">
            <v>120000</v>
          </cell>
          <cell r="BN84">
            <v>120000</v>
          </cell>
        </row>
        <row r="85">
          <cell r="B85" t="str">
            <v>109.002</v>
          </cell>
          <cell r="C85" t="str">
            <v>ANDA PBB</v>
          </cell>
          <cell r="D85" t="str">
            <v>KODE TRANSAKSI</v>
          </cell>
          <cell r="L85" t="str">
            <v>PBB</v>
          </cell>
          <cell r="N85" t="str">
            <v>SP2D</v>
          </cell>
          <cell r="T85" t="str">
            <v>SPJ</v>
          </cell>
          <cell r="AQ85">
            <v>0</v>
          </cell>
          <cell r="AW85">
            <v>0</v>
          </cell>
          <cell r="AX85">
            <v>0</v>
          </cell>
        </row>
        <row r="86">
          <cell r="B86" t="str">
            <v>No Akun</v>
          </cell>
          <cell r="C86" t="str">
            <v>KODE PPTK</v>
          </cell>
          <cell r="D86" t="str">
            <v>LS</v>
          </cell>
          <cell r="E86" t="str">
            <v>GU</v>
          </cell>
          <cell r="F86" t="str">
            <v>TU</v>
          </cell>
          <cell r="G86" t="str">
            <v>PH_3</v>
          </cell>
          <cell r="H86" t="str">
            <v>SP2D LS</v>
          </cell>
          <cell r="I86" t="str">
            <v>SP2D GU</v>
          </cell>
          <cell r="J86" t="str">
            <v>SP2D TU</v>
          </cell>
          <cell r="K86" t="str">
            <v>SP2D PH_3</v>
          </cell>
          <cell r="L86" t="str">
            <v>Nama Akun</v>
          </cell>
          <cell r="M86" t="str">
            <v>DAK</v>
          </cell>
          <cell r="N86" t="str">
            <v>LS</v>
          </cell>
          <cell r="Q86" t="str">
            <v>GU/TU</v>
          </cell>
          <cell r="T86" t="str">
            <v>LS</v>
          </cell>
          <cell r="W86" t="str">
            <v>GU/TU</v>
          </cell>
          <cell r="AK86" t="str">
            <v>4.03.4.03.01.E.001.019.5.2.2.03.07</v>
          </cell>
          <cell r="AM86" t="str">
            <v>Belanja Pengiriman Paket/Dokumen</v>
          </cell>
          <cell r="AQ86">
            <v>400000</v>
          </cell>
          <cell r="AW86">
            <v>0</v>
          </cell>
          <cell r="AX86">
            <v>0</v>
          </cell>
          <cell r="BC86">
            <v>100000</v>
          </cell>
          <cell r="BD86">
            <v>0</v>
          </cell>
          <cell r="BE86">
            <v>100000</v>
          </cell>
          <cell r="BF86">
            <v>0</v>
          </cell>
          <cell r="BG86">
            <v>0</v>
          </cell>
          <cell r="BH86">
            <v>0</v>
          </cell>
          <cell r="BI86">
            <v>100000</v>
          </cell>
          <cell r="BJ86">
            <v>0</v>
          </cell>
          <cell r="BK86">
            <v>100000</v>
          </cell>
          <cell r="BL86">
            <v>0</v>
          </cell>
          <cell r="BM86">
            <v>0</v>
          </cell>
          <cell r="BN86">
            <v>0</v>
          </cell>
        </row>
        <row r="87">
          <cell r="N87" t="str">
            <v>Saldo Lalu</v>
          </cell>
          <cell r="O87" t="str">
            <v>Bulan ini</v>
          </cell>
          <cell r="P87" t="str">
            <v>s.d Bulan Ini</v>
          </cell>
          <cell r="Q87" t="str">
            <v>Saldo Lalu</v>
          </cell>
          <cell r="R87" t="str">
            <v>Bulan ini</v>
          </cell>
          <cell r="S87" t="str">
            <v>s.d Bulan Ini</v>
          </cell>
          <cell r="T87" t="str">
            <v>Saldo Lalu</v>
          </cell>
          <cell r="U87" t="str">
            <v>Bulan ini</v>
          </cell>
          <cell r="V87" t="str">
            <v>s.d Bulan Ini</v>
          </cell>
          <cell r="W87" t="str">
            <v>Saldo Lalu</v>
          </cell>
          <cell r="X87" t="str">
            <v>Bulan ini</v>
          </cell>
          <cell r="Y87" t="str">
            <v>s.d Bulan Ini</v>
          </cell>
          <cell r="AK87" t="str">
            <v>4.03.4.03.01.E.001.019.5.2.2.03.07_1</v>
          </cell>
          <cell r="AL87">
            <v>1</v>
          </cell>
          <cell r="AM87" t="str">
            <v>Pengiriman Paket/Dokumen</v>
          </cell>
          <cell r="AN87">
            <v>2</v>
          </cell>
          <cell r="AO87" t="str">
            <v>paket</v>
          </cell>
          <cell r="AP87">
            <v>200000</v>
          </cell>
          <cell r="AQ87">
            <v>400000</v>
          </cell>
          <cell r="AT87">
            <v>3</v>
          </cell>
          <cell r="AU87">
            <v>78000</v>
          </cell>
          <cell r="AW87">
            <v>12</v>
          </cell>
          <cell r="AX87">
            <v>370000</v>
          </cell>
          <cell r="AZ87">
            <v>-10</v>
          </cell>
          <cell r="BA87">
            <v>30000</v>
          </cell>
          <cell r="BC87">
            <v>100000</v>
          </cell>
          <cell r="BE87">
            <v>100000</v>
          </cell>
          <cell r="BI87">
            <v>100000</v>
          </cell>
          <cell r="BK87">
            <v>100000</v>
          </cell>
        </row>
        <row r="88">
          <cell r="B88" t="str">
            <v>(1)</v>
          </cell>
          <cell r="C88" t="str">
            <v>(2)</v>
          </cell>
          <cell r="D88" t="str">
            <v>(3)</v>
          </cell>
          <cell r="E88" t="str">
            <v>(4)</v>
          </cell>
          <cell r="F88" t="str">
            <v>(5)</v>
          </cell>
          <cell r="G88" t="str">
            <v>(6)</v>
          </cell>
          <cell r="H88" t="str">
            <v>(7)</v>
          </cell>
          <cell r="I88" t="str">
            <v>(8)</v>
          </cell>
          <cell r="J88" t="str">
            <v>(9)</v>
          </cell>
          <cell r="K88" t="str">
            <v>(10)</v>
          </cell>
          <cell r="L88" t="str">
            <v>(11)</v>
          </cell>
          <cell r="M88" t="str">
            <v>(12)</v>
          </cell>
          <cell r="N88" t="str">
            <v>(13)</v>
          </cell>
          <cell r="O88" t="str">
            <v>(14)</v>
          </cell>
          <cell r="P88" t="str">
            <v>(15)</v>
          </cell>
          <cell r="Q88" t="str">
            <v>(16)</v>
          </cell>
          <cell r="R88" t="str">
            <v>(17)</v>
          </cell>
          <cell r="S88" t="str">
            <v>(18)</v>
          </cell>
          <cell r="T88" t="str">
            <v>(19)</v>
          </cell>
          <cell r="U88" t="str">
            <v>(20)</v>
          </cell>
          <cell r="V88" t="str">
            <v>(21)</v>
          </cell>
          <cell r="W88" t="str">
            <v>(22)</v>
          </cell>
          <cell r="X88" t="str">
            <v>(23)</v>
          </cell>
          <cell r="Y88" t="str">
            <v>(24)</v>
          </cell>
          <cell r="AK88" t="str">
            <v/>
          </cell>
          <cell r="AM88" t="str">
            <v/>
          </cell>
          <cell r="AQ88" t="str">
            <v/>
          </cell>
          <cell r="AW88">
            <v>0</v>
          </cell>
          <cell r="AX88">
            <v>0</v>
          </cell>
        </row>
        <row r="89">
          <cell r="B89" t="str">
            <v>4.03.4.03.01.E.109.002.5.2.1.02.04</v>
          </cell>
          <cell r="C89" t="str">
            <v>ANDA PBB</v>
          </cell>
          <cell r="E89" t="str">
            <v>GU</v>
          </cell>
          <cell r="H89" t="str">
            <v/>
          </cell>
          <cell r="I89" t="str">
            <v>SP2D GU</v>
          </cell>
          <cell r="J89" t="str">
            <v/>
          </cell>
          <cell r="L89" t="str">
            <v>Honorarium Tim Pelaksana Kegiatan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D89" t="str">
            <v>E.109.002.5.2.1.02.04 -- 0</v>
          </cell>
          <cell r="AK89" t="str">
            <v>4.03.4.03.01.E.001.019.5.2.2.05.06</v>
          </cell>
          <cell r="AM89" t="str">
            <v>Belanja STNK</v>
          </cell>
          <cell r="AQ89">
            <v>3400000</v>
          </cell>
          <cell r="AW89">
            <v>0</v>
          </cell>
          <cell r="AX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225000</v>
          </cell>
          <cell r="BH89">
            <v>0</v>
          </cell>
          <cell r="BI89">
            <v>1250000</v>
          </cell>
          <cell r="BJ89">
            <v>0</v>
          </cell>
          <cell r="BK89">
            <v>0</v>
          </cell>
          <cell r="BL89">
            <v>0</v>
          </cell>
          <cell r="BM89">
            <v>675000</v>
          </cell>
          <cell r="BN89">
            <v>1250000</v>
          </cell>
        </row>
        <row r="90">
          <cell r="B90" t="str">
            <v>4.03.4.03.01.E.109.002.5.2.2.11.02</v>
          </cell>
          <cell r="C90" t="str">
            <v>ANDA PBB</v>
          </cell>
          <cell r="E90" t="str">
            <v>GU</v>
          </cell>
          <cell r="F90" t="str">
            <v>TU</v>
          </cell>
          <cell r="H90" t="str">
            <v/>
          </cell>
          <cell r="I90" t="str">
            <v>SP2D GU</v>
          </cell>
          <cell r="J90" t="str">
            <v>SP2D TU</v>
          </cell>
          <cell r="L90" t="str">
            <v>Belanja Makanan dan Minuman Rapat</v>
          </cell>
          <cell r="M90">
            <v>23925000</v>
          </cell>
          <cell r="N90">
            <v>0</v>
          </cell>
          <cell r="O90">
            <v>0</v>
          </cell>
          <cell r="P90">
            <v>0</v>
          </cell>
          <cell r="Q90">
            <v>15906100</v>
          </cell>
          <cell r="R90">
            <v>948000</v>
          </cell>
          <cell r="S90">
            <v>16854100</v>
          </cell>
          <cell r="T90">
            <v>0</v>
          </cell>
          <cell r="U90">
            <v>0</v>
          </cell>
          <cell r="V90">
            <v>0</v>
          </cell>
          <cell r="W90">
            <v>16854100</v>
          </cell>
          <cell r="X90">
            <v>6920100</v>
          </cell>
          <cell r="Y90">
            <v>23774200</v>
          </cell>
          <cell r="AD90" t="str">
            <v>E.109.002.5.2.2.11.02 -- 6920100</v>
          </cell>
          <cell r="AK90" t="str">
            <v>4.03.4.03.01.E.001.019.5.2.2.05.06_1</v>
          </cell>
          <cell r="AL90">
            <v>1</v>
          </cell>
          <cell r="AM90" t="str">
            <v>Roda dua dan empat</v>
          </cell>
          <cell r="AN90">
            <v>3</v>
          </cell>
          <cell r="AO90" t="str">
            <v>bh</v>
          </cell>
          <cell r="AP90">
            <v>200000</v>
          </cell>
          <cell r="AQ90">
            <v>600000</v>
          </cell>
          <cell r="AT90">
            <v>0</v>
          </cell>
          <cell r="AU90">
            <v>0</v>
          </cell>
          <cell r="AW90">
            <v>4</v>
          </cell>
          <cell r="AX90">
            <v>292500</v>
          </cell>
          <cell r="AZ90">
            <v>-1</v>
          </cell>
          <cell r="BA90">
            <v>307500</v>
          </cell>
          <cell r="BG90">
            <v>225000</v>
          </cell>
          <cell r="BI90">
            <v>1250000</v>
          </cell>
          <cell r="BM90">
            <v>675000</v>
          </cell>
          <cell r="BN90">
            <v>1250000</v>
          </cell>
        </row>
        <row r="91">
          <cell r="B91" t="str">
            <v>4.03.4.03.01.E.109.002.5.2.2.31.01</v>
          </cell>
          <cell r="C91" t="str">
            <v>ANDA PBB</v>
          </cell>
          <cell r="E91" t="str">
            <v>GU</v>
          </cell>
          <cell r="H91" t="str">
            <v/>
          </cell>
          <cell r="I91" t="str">
            <v>SP2D GU</v>
          </cell>
          <cell r="J91" t="str">
            <v/>
          </cell>
          <cell r="L91" t="str">
            <v>Belanja Jasa Tenaga Ahli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D91" t="str">
            <v>E.109.002.5.2.2.31.01 -- 0</v>
          </cell>
          <cell r="AK91" t="str">
            <v>4.03.4.03.01.E.001.019.5.2.2.05.06_2</v>
          </cell>
          <cell r="AL91">
            <v>2</v>
          </cell>
          <cell r="AM91" t="str">
            <v>Ganti plat kendaraan roda empat AB 1033 UA</v>
          </cell>
          <cell r="AN91">
            <v>1</v>
          </cell>
          <cell r="AO91" t="str">
            <v>bh</v>
          </cell>
          <cell r="AP91">
            <v>1000000</v>
          </cell>
          <cell r="AQ91">
            <v>1000000</v>
          </cell>
          <cell r="AT91">
            <v>0</v>
          </cell>
          <cell r="AU91">
            <v>0</v>
          </cell>
          <cell r="AW91">
            <v>1</v>
          </cell>
          <cell r="AX91">
            <v>624300</v>
          </cell>
          <cell r="AZ91">
            <v>0</v>
          </cell>
          <cell r="BA91">
            <v>375700</v>
          </cell>
          <cell r="BN91">
            <v>0</v>
          </cell>
        </row>
        <row r="92">
          <cell r="B92" t="str">
            <v>4.03.4.03.01.E.109.002.5.2.3.37.01</v>
          </cell>
          <cell r="C92" t="str">
            <v>ANDA PBB</v>
          </cell>
          <cell r="D92" t="str">
            <v>LS</v>
          </cell>
          <cell r="H92" t="str">
            <v>SP2D LS</v>
          </cell>
          <cell r="I92" t="str">
            <v/>
          </cell>
          <cell r="J92" t="str">
            <v/>
          </cell>
          <cell r="L92" t="str">
            <v>Belanja Modal Jasa Konsultansi Penelitian</v>
          </cell>
          <cell r="M92">
            <v>285000000</v>
          </cell>
          <cell r="N92">
            <v>285000000</v>
          </cell>
          <cell r="O92">
            <v>0</v>
          </cell>
          <cell r="P92">
            <v>285000000</v>
          </cell>
          <cell r="Q92">
            <v>0</v>
          </cell>
          <cell r="R92">
            <v>0</v>
          </cell>
          <cell r="S92">
            <v>0</v>
          </cell>
          <cell r="T92">
            <v>285000000</v>
          </cell>
          <cell r="U92">
            <v>0</v>
          </cell>
          <cell r="V92">
            <v>285000000</v>
          </cell>
          <cell r="W92">
            <v>0</v>
          </cell>
          <cell r="X92">
            <v>0</v>
          </cell>
          <cell r="Y92">
            <v>0</v>
          </cell>
          <cell r="AD92" t="str">
            <v>E.109.002.5.2.3.37.01 -- 0</v>
          </cell>
          <cell r="AK92" t="str">
            <v>4.03.4.03.01.E.001.019.5.2.2.05.06_3</v>
          </cell>
          <cell r="AL92">
            <v>3</v>
          </cell>
          <cell r="AM92" t="str">
            <v>Ganti plat kendaraan roda empat AB 53 A</v>
          </cell>
          <cell r="AN92">
            <v>1</v>
          </cell>
          <cell r="AO92" t="str">
            <v>bh</v>
          </cell>
          <cell r="AP92">
            <v>1500000</v>
          </cell>
          <cell r="AQ92">
            <v>1500000</v>
          </cell>
          <cell r="AT92">
            <v>0</v>
          </cell>
          <cell r="AU92">
            <v>0</v>
          </cell>
          <cell r="AW92">
            <v>1</v>
          </cell>
          <cell r="AX92">
            <v>1145800</v>
          </cell>
          <cell r="AZ92">
            <v>0</v>
          </cell>
          <cell r="BA92">
            <v>354200</v>
          </cell>
          <cell r="BB92" t="str">
            <v>.</v>
          </cell>
        </row>
        <row r="93">
          <cell r="L93" t="str">
            <v>SUB JUMLAH</v>
          </cell>
          <cell r="M93">
            <v>308925000</v>
          </cell>
          <cell r="N93">
            <v>285000000</v>
          </cell>
          <cell r="O93">
            <v>0</v>
          </cell>
          <cell r="P93">
            <v>285000000</v>
          </cell>
          <cell r="Q93">
            <v>15906100</v>
          </cell>
          <cell r="R93">
            <v>948000</v>
          </cell>
          <cell r="S93">
            <v>16854100</v>
          </cell>
          <cell r="T93">
            <v>285000000</v>
          </cell>
          <cell r="U93">
            <v>0</v>
          </cell>
          <cell r="V93">
            <v>285000000</v>
          </cell>
          <cell r="W93">
            <v>16854100</v>
          </cell>
          <cell r="X93">
            <v>6920100</v>
          </cell>
          <cell r="Y93">
            <v>23774200</v>
          </cell>
          <cell r="AK93" t="str">
            <v>4.03.4.03.01.E.001.019.5.2.2.05.06_4</v>
          </cell>
          <cell r="AL93">
            <v>4</v>
          </cell>
          <cell r="AM93" t="str">
            <v>Ganti plat roda dua</v>
          </cell>
          <cell r="AN93">
            <v>1</v>
          </cell>
          <cell r="AO93" t="str">
            <v>bh</v>
          </cell>
          <cell r="AP93">
            <v>300000</v>
          </cell>
          <cell r="AQ93">
            <v>300000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Z93">
            <v>1</v>
          </cell>
          <cell r="BA93">
            <v>300000</v>
          </cell>
        </row>
        <row r="94">
          <cell r="AW94">
            <v>0</v>
          </cell>
          <cell r="AX94">
            <v>0</v>
          </cell>
        </row>
        <row r="95">
          <cell r="B95" t="str">
            <v>109.003</v>
          </cell>
          <cell r="C95" t="str">
            <v>ERLITA</v>
          </cell>
          <cell r="D95" t="str">
            <v>KODE TRANSAKSI</v>
          </cell>
          <cell r="L95" t="str">
            <v>KERJASAMA</v>
          </cell>
          <cell r="N95" t="str">
            <v>SP2D</v>
          </cell>
          <cell r="T95" t="str">
            <v>SPJ</v>
          </cell>
          <cell r="AK95" t="str">
            <v>4.03.4.03.01.E.001.019.5.2.2.06.01</v>
          </cell>
          <cell r="AM95" t="str">
            <v>Belanja Cetak.</v>
          </cell>
          <cell r="AQ95">
            <v>2100000</v>
          </cell>
          <cell r="AW95">
            <v>0</v>
          </cell>
          <cell r="AX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2100000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</row>
        <row r="96">
          <cell r="B96" t="str">
            <v>No Akun</v>
          </cell>
          <cell r="C96" t="str">
            <v>KODE PPTK</v>
          </cell>
          <cell r="D96" t="str">
            <v>LS</v>
          </cell>
          <cell r="E96" t="str">
            <v>GU</v>
          </cell>
          <cell r="F96" t="str">
            <v>TU</v>
          </cell>
          <cell r="G96" t="str">
            <v>PH_3</v>
          </cell>
          <cell r="H96" t="str">
            <v>SP2D LS</v>
          </cell>
          <cell r="I96" t="str">
            <v>SP2D GU</v>
          </cell>
          <cell r="J96" t="str">
            <v>SP2D TU</v>
          </cell>
          <cell r="K96" t="str">
            <v>SP2D PH_3</v>
          </cell>
          <cell r="L96" t="str">
            <v>Nama Akun</v>
          </cell>
          <cell r="M96" t="str">
            <v>DAK</v>
          </cell>
          <cell r="N96" t="str">
            <v>LS</v>
          </cell>
          <cell r="Q96" t="str">
            <v>GU/TU</v>
          </cell>
          <cell r="T96" t="str">
            <v>LS</v>
          </cell>
          <cell r="W96" t="str">
            <v>GU/TU</v>
          </cell>
          <cell r="AK96" t="str">
            <v>4.03.4.03.01.E.001.019.5.2.2.06.01_1</v>
          </cell>
          <cell r="AL96">
            <v>1</v>
          </cell>
          <cell r="AM96" t="str">
            <v>Belanja Cetak Kertas Ivori 90 gr Folio</v>
          </cell>
          <cell r="AN96">
            <v>1</v>
          </cell>
          <cell r="AO96" t="str">
            <v>rim</v>
          </cell>
          <cell r="AP96">
            <v>800000</v>
          </cell>
          <cell r="AQ96">
            <v>800000</v>
          </cell>
          <cell r="AT96">
            <v>0</v>
          </cell>
          <cell r="AU96">
            <v>0</v>
          </cell>
          <cell r="AW96">
            <v>1</v>
          </cell>
          <cell r="AX96">
            <v>800000</v>
          </cell>
          <cell r="AZ96">
            <v>0</v>
          </cell>
          <cell r="BA96">
            <v>0</v>
          </cell>
          <cell r="BI96">
            <v>800000</v>
          </cell>
        </row>
        <row r="97">
          <cell r="N97" t="str">
            <v>Saldo Lalu</v>
          </cell>
          <cell r="O97" t="str">
            <v>Bulan ini</v>
          </cell>
          <cell r="P97" t="str">
            <v>s.d Bulan Ini</v>
          </cell>
          <cell r="Q97" t="str">
            <v>Saldo Lalu</v>
          </cell>
          <cell r="R97" t="str">
            <v>Bulan ini</v>
          </cell>
          <cell r="S97" t="str">
            <v>s.d Bulan Ini</v>
          </cell>
          <cell r="T97" t="str">
            <v>Saldo Lalu</v>
          </cell>
          <cell r="U97" t="str">
            <v>Bulan ini</v>
          </cell>
          <cell r="V97" t="str">
            <v>s.d Bulan Ini</v>
          </cell>
          <cell r="W97" t="str">
            <v>Saldo Lalu</v>
          </cell>
          <cell r="X97" t="str">
            <v>Bulan ini</v>
          </cell>
          <cell r="Y97" t="str">
            <v>s.d Bulan Ini</v>
          </cell>
          <cell r="AK97" t="str">
            <v>4.03.4.03.01.E.001.019.5.2.2.06.01_2</v>
          </cell>
          <cell r="AL97">
            <v>2</v>
          </cell>
          <cell r="AM97" t="str">
            <v>Belanja Cetak Kertas Kop Garuda Emas</v>
          </cell>
          <cell r="AN97">
            <v>1</v>
          </cell>
          <cell r="AO97" t="str">
            <v>rim</v>
          </cell>
          <cell r="AP97">
            <v>100000</v>
          </cell>
          <cell r="AQ97">
            <v>100000</v>
          </cell>
          <cell r="AT97">
            <v>0</v>
          </cell>
          <cell r="AU97">
            <v>0</v>
          </cell>
          <cell r="AW97">
            <v>1</v>
          </cell>
          <cell r="AX97">
            <v>100000</v>
          </cell>
          <cell r="AZ97">
            <v>0</v>
          </cell>
          <cell r="BA97">
            <v>0</v>
          </cell>
          <cell r="BI97">
            <v>100000</v>
          </cell>
        </row>
        <row r="98">
          <cell r="B98" t="str">
            <v>(1)</v>
          </cell>
          <cell r="C98" t="str">
            <v>(2)</v>
          </cell>
          <cell r="D98" t="str">
            <v>(3)</v>
          </cell>
          <cell r="E98" t="str">
            <v>(4)</v>
          </cell>
          <cell r="F98" t="str">
            <v>(5)</v>
          </cell>
          <cell r="G98" t="str">
            <v>(6)</v>
          </cell>
          <cell r="H98" t="str">
            <v>(7)</v>
          </cell>
          <cell r="I98" t="str">
            <v>(8)</v>
          </cell>
          <cell r="J98" t="str">
            <v>(9)</v>
          </cell>
          <cell r="K98" t="str">
            <v>(10)</v>
          </cell>
          <cell r="L98" t="str">
            <v>(11)</v>
          </cell>
          <cell r="M98" t="str">
            <v>(12)</v>
          </cell>
          <cell r="N98" t="str">
            <v>(13)</v>
          </cell>
          <cell r="O98" t="str">
            <v>(14)</v>
          </cell>
          <cell r="P98" t="str">
            <v>(15)</v>
          </cell>
          <cell r="Q98" t="str">
            <v>(16)</v>
          </cell>
          <cell r="R98" t="str">
            <v>(17)</v>
          </cell>
          <cell r="S98" t="str">
            <v>(18)</v>
          </cell>
          <cell r="T98" t="str">
            <v>(19)</v>
          </cell>
          <cell r="U98" t="str">
            <v>(20)</v>
          </cell>
          <cell r="V98" t="str">
            <v>(21)</v>
          </cell>
          <cell r="W98" t="str">
            <v>(22)</v>
          </cell>
          <cell r="X98" t="str">
            <v>(23)</v>
          </cell>
          <cell r="Y98" t="str">
            <v>(24)</v>
          </cell>
          <cell r="AK98" t="str">
            <v>4.03.4.03.01.E.001.019.5.2.2.06.01_3</v>
          </cell>
          <cell r="AL98">
            <v>3</v>
          </cell>
          <cell r="AM98" t="str">
            <v>Folder arsip</v>
          </cell>
          <cell r="AN98">
            <v>40</v>
          </cell>
          <cell r="AO98" t="str">
            <v>buah</v>
          </cell>
          <cell r="AP98">
            <v>2600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Z98">
            <v>40</v>
          </cell>
          <cell r="BA98">
            <v>0</v>
          </cell>
        </row>
        <row r="99">
          <cell r="B99" t="str">
            <v>4.03.4.03.01.E.109.003.5.2.2.03.07</v>
          </cell>
          <cell r="C99" t="str">
            <v>ERLITA</v>
          </cell>
          <cell r="E99" t="str">
            <v>GU</v>
          </cell>
          <cell r="H99" t="str">
            <v/>
          </cell>
          <cell r="I99" t="str">
            <v>SP2D GU</v>
          </cell>
          <cell r="J99" t="str">
            <v/>
          </cell>
          <cell r="L99" t="str">
            <v>Belanja Paket/Pengiriman</v>
          </cell>
          <cell r="M99">
            <v>3000000</v>
          </cell>
          <cell r="N99">
            <v>0</v>
          </cell>
          <cell r="O99">
            <v>0</v>
          </cell>
          <cell r="P99">
            <v>0</v>
          </cell>
          <cell r="Q99">
            <v>386750</v>
          </cell>
          <cell r="R99">
            <v>0</v>
          </cell>
          <cell r="S99">
            <v>386750</v>
          </cell>
          <cell r="T99">
            <v>0</v>
          </cell>
          <cell r="U99">
            <v>0</v>
          </cell>
          <cell r="V99">
            <v>0</v>
          </cell>
          <cell r="W99">
            <v>386750</v>
          </cell>
          <cell r="X99">
            <v>0</v>
          </cell>
          <cell r="Y99">
            <v>386750</v>
          </cell>
          <cell r="AD99" t="str">
            <v>E.109.003.5.2.2.03.07 -- 0</v>
          </cell>
          <cell r="AK99" t="str">
            <v>4.03.4.03.01.E.001.019.5.2.2.06.01_4</v>
          </cell>
          <cell r="AL99">
            <v>4</v>
          </cell>
          <cell r="AM99" t="str">
            <v>Folder kartu kendali keluar</v>
          </cell>
          <cell r="AN99">
            <v>40</v>
          </cell>
          <cell r="AO99" t="str">
            <v>bh</v>
          </cell>
          <cell r="AP99">
            <v>1000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Z99">
            <v>40</v>
          </cell>
          <cell r="BA99">
            <v>0</v>
          </cell>
        </row>
        <row r="100">
          <cell r="B100" t="str">
            <v>4.03.4.03.01.E.109.003.5.2.2.03.17</v>
          </cell>
          <cell r="C100" t="str">
            <v>ERLITA</v>
          </cell>
          <cell r="E100" t="str">
            <v>GU</v>
          </cell>
          <cell r="H100" t="str">
            <v/>
          </cell>
          <cell r="I100" t="str">
            <v>SP2D GU</v>
          </cell>
          <cell r="J100" t="str">
            <v/>
          </cell>
          <cell r="L100" t="str">
            <v>Belanja Iuran</v>
          </cell>
          <cell r="M100">
            <v>106500000</v>
          </cell>
          <cell r="N100">
            <v>0</v>
          </cell>
          <cell r="O100">
            <v>0</v>
          </cell>
          <cell r="P100">
            <v>0</v>
          </cell>
          <cell r="Q100">
            <v>103741800</v>
          </cell>
          <cell r="R100">
            <v>0</v>
          </cell>
          <cell r="S100">
            <v>103741800</v>
          </cell>
          <cell r="T100">
            <v>0</v>
          </cell>
          <cell r="U100">
            <v>0</v>
          </cell>
          <cell r="V100">
            <v>0</v>
          </cell>
          <cell r="W100">
            <v>103741800</v>
          </cell>
          <cell r="X100">
            <v>0</v>
          </cell>
          <cell r="Y100">
            <v>103741800</v>
          </cell>
          <cell r="AD100" t="str">
            <v>E.109.003.5.2.2.03.17 -- 0</v>
          </cell>
          <cell r="AK100" t="str">
            <v>4.03.4.03.01.E.001.019.5.2.2.06.01_5</v>
          </cell>
          <cell r="AL100">
            <v>5</v>
          </cell>
          <cell r="AM100" t="str">
            <v>Kartu kendali keluar</v>
          </cell>
          <cell r="AN100">
            <v>12</v>
          </cell>
          <cell r="AO100" t="str">
            <v>bh</v>
          </cell>
          <cell r="AP100">
            <v>6500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Z100">
            <v>12</v>
          </cell>
          <cell r="BA100">
            <v>0</v>
          </cell>
        </row>
        <row r="101">
          <cell r="B101" t="str">
            <v>4.03.4.03.01.E.109.003.5.2.2.11.02</v>
          </cell>
          <cell r="C101" t="str">
            <v>ERLITA</v>
          </cell>
          <cell r="E101" t="str">
            <v>GU</v>
          </cell>
          <cell r="H101" t="str">
            <v/>
          </cell>
          <cell r="I101" t="str">
            <v>SP2D GU</v>
          </cell>
          <cell r="J101" t="str">
            <v/>
          </cell>
          <cell r="L101" t="str">
            <v>Belanja Makanan dan Minuman Rapat</v>
          </cell>
          <cell r="M101">
            <v>26936000</v>
          </cell>
          <cell r="N101">
            <v>0</v>
          </cell>
          <cell r="O101">
            <v>0</v>
          </cell>
          <cell r="P101">
            <v>0</v>
          </cell>
          <cell r="Q101">
            <v>25337650</v>
          </cell>
          <cell r="R101">
            <v>1534000</v>
          </cell>
          <cell r="S101">
            <v>26871650</v>
          </cell>
          <cell r="T101">
            <v>0</v>
          </cell>
          <cell r="U101">
            <v>0</v>
          </cell>
          <cell r="V101">
            <v>0</v>
          </cell>
          <cell r="W101">
            <v>26871650</v>
          </cell>
          <cell r="X101">
            <v>0</v>
          </cell>
          <cell r="Y101">
            <v>26871650</v>
          </cell>
          <cell r="AD101" t="str">
            <v>E.109.003.5.2.2.11.02 -- 0</v>
          </cell>
          <cell r="AK101" t="str">
            <v>4.03.4.03.01.E.001.019.5.2.2.06.01_6</v>
          </cell>
          <cell r="AL101">
            <v>6</v>
          </cell>
          <cell r="AM101" t="str">
            <v>Kartu kendali rangkap 3</v>
          </cell>
          <cell r="AN101">
            <v>12</v>
          </cell>
          <cell r="AO101" t="str">
            <v>bh</v>
          </cell>
          <cell r="AP101">
            <v>8500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Z101">
            <v>12</v>
          </cell>
          <cell r="BA101">
            <v>0</v>
          </cell>
        </row>
        <row r="102">
          <cell r="B102" t="str">
            <v>4.03.4.03.01.E.109.003.5.2.2.30.01</v>
          </cell>
          <cell r="C102" t="str">
            <v>ERLITA</v>
          </cell>
          <cell r="D102" t="str">
            <v>LS</v>
          </cell>
          <cell r="H102" t="str">
            <v>SP2D LS</v>
          </cell>
          <cell r="I102" t="str">
            <v/>
          </cell>
          <cell r="J102" t="str">
            <v/>
          </cell>
          <cell r="L102" t="str">
            <v>Belanja Kompensasi Pemanfaatan dan Pengelolaan Aset</v>
          </cell>
          <cell r="M102">
            <v>90000000</v>
          </cell>
          <cell r="N102">
            <v>90000000</v>
          </cell>
          <cell r="O102">
            <v>0</v>
          </cell>
          <cell r="P102">
            <v>90000000</v>
          </cell>
          <cell r="Q102">
            <v>0</v>
          </cell>
          <cell r="R102">
            <v>0</v>
          </cell>
          <cell r="S102">
            <v>0</v>
          </cell>
          <cell r="T102">
            <v>90000000</v>
          </cell>
          <cell r="U102">
            <v>0</v>
          </cell>
          <cell r="V102">
            <v>90000000</v>
          </cell>
          <cell r="W102">
            <v>0</v>
          </cell>
          <cell r="X102">
            <v>0</v>
          </cell>
          <cell r="Y102">
            <v>0</v>
          </cell>
          <cell r="AD102" t="str">
            <v>E.109.003.5.2.2.30.01 -- 0</v>
          </cell>
          <cell r="AK102" t="str">
            <v>4.03.4.03.01.E.001.019.5.2.2.06.01_7</v>
          </cell>
          <cell r="AL102">
            <v>7</v>
          </cell>
          <cell r="AM102" t="str">
            <v>Lembar disposisi</v>
          </cell>
          <cell r="AN102">
            <v>12</v>
          </cell>
          <cell r="AO102" t="str">
            <v>bh</v>
          </cell>
          <cell r="AP102">
            <v>12500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Z102">
            <v>12</v>
          </cell>
          <cell r="BA102">
            <v>0</v>
          </cell>
        </row>
        <row r="103">
          <cell r="B103" t="str">
            <v>4.03.4.03.01.E.109.003.5.2.2.31.01</v>
          </cell>
          <cell r="C103" t="str">
            <v>ERLITA</v>
          </cell>
          <cell r="E103" t="str">
            <v>GU</v>
          </cell>
          <cell r="H103" t="str">
            <v/>
          </cell>
          <cell r="I103" t="str">
            <v>SP2D GU</v>
          </cell>
          <cell r="J103" t="str">
            <v/>
          </cell>
          <cell r="L103" t="str">
            <v>Belanja Jasa Tenaga Ahli</v>
          </cell>
          <cell r="M103">
            <v>7000000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3000000</v>
          </cell>
          <cell r="Y103">
            <v>3000000</v>
          </cell>
          <cell r="AD103" t="str">
            <v>E.109.003.5.2.2.31.01 -- 3000000</v>
          </cell>
          <cell r="AK103" t="str">
            <v>4.03.4.03.01.E.001.019.5.2.2.06.01_8</v>
          </cell>
          <cell r="AL103">
            <v>8</v>
          </cell>
          <cell r="AM103" t="str">
            <v>Cetak kertas khusus perjanjian</v>
          </cell>
          <cell r="AN103">
            <v>1</v>
          </cell>
          <cell r="AO103" t="str">
            <v>rim</v>
          </cell>
          <cell r="AP103">
            <v>1200000</v>
          </cell>
          <cell r="AQ103">
            <v>1200000</v>
          </cell>
          <cell r="AT103">
            <v>0</v>
          </cell>
          <cell r="AU103">
            <v>0</v>
          </cell>
          <cell r="AW103">
            <v>1</v>
          </cell>
          <cell r="AX103">
            <v>1200000</v>
          </cell>
          <cell r="AZ103">
            <v>0</v>
          </cell>
          <cell r="BA103">
            <v>0</v>
          </cell>
          <cell r="BI103">
            <v>1200000</v>
          </cell>
        </row>
        <row r="104">
          <cell r="B104" t="str">
            <v>4.03.4.03.01.E.109.003.5.2.2.31.03</v>
          </cell>
          <cell r="C104" t="str">
            <v>ERLITA</v>
          </cell>
          <cell r="E104" t="str">
            <v>GU</v>
          </cell>
          <cell r="H104" t="str">
            <v/>
          </cell>
          <cell r="I104" t="str">
            <v>SP2D GU</v>
          </cell>
          <cell r="J104" t="str">
            <v/>
          </cell>
          <cell r="L104" t="str">
            <v>Belanja Jasa Narasumber</v>
          </cell>
          <cell r="M104">
            <v>5500000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5500000</v>
          </cell>
          <cell r="Y104">
            <v>5500000</v>
          </cell>
          <cell r="AD104" t="str">
            <v>E.109.003.5.2.2.31.03 -- 5500000</v>
          </cell>
          <cell r="AW104">
            <v>0</v>
          </cell>
          <cell r="AX104">
            <v>0</v>
          </cell>
        </row>
        <row r="105">
          <cell r="B105" t="str">
            <v>4.03.4.03.01.E.109.003.5.2.3.37.03</v>
          </cell>
          <cell r="C105" t="str">
            <v>ERLITA</v>
          </cell>
          <cell r="D105" t="str">
            <v>LS</v>
          </cell>
          <cell r="H105" t="str">
            <v>SP2D LS</v>
          </cell>
          <cell r="I105" t="str">
            <v/>
          </cell>
          <cell r="J105" t="str">
            <v/>
          </cell>
          <cell r="L105" t="str">
            <v>Belanja Modal Jasa Konsultansi Pengawasan</v>
          </cell>
          <cell r="M105">
            <v>12000000</v>
          </cell>
          <cell r="N105">
            <v>11627000</v>
          </cell>
          <cell r="O105">
            <v>0</v>
          </cell>
          <cell r="P105">
            <v>11627000</v>
          </cell>
          <cell r="Q105">
            <v>0</v>
          </cell>
          <cell r="R105">
            <v>0</v>
          </cell>
          <cell r="S105">
            <v>0</v>
          </cell>
          <cell r="T105">
            <v>11627000</v>
          </cell>
          <cell r="U105">
            <v>0</v>
          </cell>
          <cell r="V105">
            <v>11627000</v>
          </cell>
          <cell r="W105">
            <v>0</v>
          </cell>
          <cell r="X105">
            <v>0</v>
          </cell>
          <cell r="Y105">
            <v>0</v>
          </cell>
          <cell r="AD105" t="str">
            <v>E.109.003.5.2.3.37.03 -- 0</v>
          </cell>
          <cell r="AK105" t="str">
            <v>4.03.4.03.01.E.001.019.5.2.2.06.02</v>
          </cell>
          <cell r="AM105" t="str">
            <v>Belanja Penggandaan</v>
          </cell>
          <cell r="AQ105">
            <v>10500000</v>
          </cell>
          <cell r="AW105">
            <v>0</v>
          </cell>
          <cell r="AX105">
            <v>0</v>
          </cell>
          <cell r="BB105" t="str">
            <v>.</v>
          </cell>
          <cell r="BC105">
            <v>875000</v>
          </cell>
          <cell r="BD105">
            <v>875000</v>
          </cell>
          <cell r="BE105">
            <v>875000</v>
          </cell>
          <cell r="BF105">
            <v>875000</v>
          </cell>
          <cell r="BG105">
            <v>875000</v>
          </cell>
          <cell r="BH105">
            <v>875000</v>
          </cell>
          <cell r="BI105">
            <v>875000</v>
          </cell>
          <cell r="BJ105">
            <v>875000</v>
          </cell>
          <cell r="BK105">
            <v>875000</v>
          </cell>
          <cell r="BL105">
            <v>875000</v>
          </cell>
          <cell r="BM105">
            <v>875000</v>
          </cell>
          <cell r="BN105">
            <v>875000</v>
          </cell>
        </row>
        <row r="106">
          <cell r="L106" t="str">
            <v>SUB JUMLAH</v>
          </cell>
          <cell r="M106">
            <v>250936000</v>
          </cell>
          <cell r="N106">
            <v>101627000</v>
          </cell>
          <cell r="O106">
            <v>0</v>
          </cell>
          <cell r="P106">
            <v>101627000</v>
          </cell>
          <cell r="Q106">
            <v>129466200</v>
          </cell>
          <cell r="R106">
            <v>1534000</v>
          </cell>
          <cell r="S106">
            <v>131000200</v>
          </cell>
          <cell r="T106">
            <v>101627000</v>
          </cell>
          <cell r="U106">
            <v>0</v>
          </cell>
          <cell r="V106">
            <v>101627000</v>
          </cell>
          <cell r="W106">
            <v>131000200</v>
          </cell>
          <cell r="X106">
            <v>8500000</v>
          </cell>
          <cell r="Y106">
            <v>139500200</v>
          </cell>
          <cell r="AK106" t="str">
            <v>4.03.4.03.01.E.001.019.5.2.2.06.02_1</v>
          </cell>
          <cell r="AL106">
            <v>1</v>
          </cell>
          <cell r="AM106" t="str">
            <v>Belanaj Fotocopy PAP</v>
          </cell>
          <cell r="AN106">
            <v>52500</v>
          </cell>
          <cell r="AO106" t="str">
            <v>lembar</v>
          </cell>
          <cell r="AP106">
            <v>200</v>
          </cell>
          <cell r="AQ106">
            <v>10500000</v>
          </cell>
          <cell r="AT106">
            <v>5813</v>
          </cell>
          <cell r="AU106">
            <v>1157700</v>
          </cell>
          <cell r="AW106">
            <v>49754</v>
          </cell>
          <cell r="AX106">
            <v>9945900</v>
          </cell>
          <cell r="AZ106">
            <v>2746</v>
          </cell>
          <cell r="BA106">
            <v>554100</v>
          </cell>
          <cell r="BC106">
            <v>875000</v>
          </cell>
          <cell r="BD106">
            <v>875000</v>
          </cell>
          <cell r="BE106">
            <v>875000</v>
          </cell>
          <cell r="BF106">
            <v>875000</v>
          </cell>
          <cell r="BG106">
            <v>875000</v>
          </cell>
          <cell r="BH106">
            <v>875000</v>
          </cell>
          <cell r="BI106">
            <v>875000</v>
          </cell>
          <cell r="BJ106">
            <v>875000</v>
          </cell>
          <cell r="BK106">
            <v>875000</v>
          </cell>
          <cell r="BL106">
            <v>875000</v>
          </cell>
          <cell r="BM106">
            <v>875000</v>
          </cell>
          <cell r="BN106">
            <v>875000</v>
          </cell>
        </row>
        <row r="107">
          <cell r="AK107" t="str">
            <v/>
          </cell>
          <cell r="AM107" t="str">
            <v/>
          </cell>
          <cell r="AQ107" t="str">
            <v/>
          </cell>
          <cell r="AW107">
            <v>0</v>
          </cell>
          <cell r="AX107">
            <v>0</v>
          </cell>
          <cell r="BB107" t="str">
            <v>.</v>
          </cell>
        </row>
        <row r="108">
          <cell r="L108" t="str">
            <v>TOTAL ANGGARAN T.A 2019</v>
          </cell>
          <cell r="M108">
            <v>2699201507</v>
          </cell>
          <cell r="N108">
            <v>682943435.16000009</v>
          </cell>
          <cell r="O108">
            <v>256093823.56</v>
          </cell>
          <cell r="P108">
            <v>939037258.72000003</v>
          </cell>
          <cell r="Q108">
            <v>567694223</v>
          </cell>
          <cell r="R108">
            <v>22054467</v>
          </cell>
          <cell r="S108">
            <v>589748690</v>
          </cell>
          <cell r="T108">
            <v>682943435.16000009</v>
          </cell>
          <cell r="U108">
            <v>256093823.56</v>
          </cell>
          <cell r="V108">
            <v>939037258.72000003</v>
          </cell>
          <cell r="W108">
            <v>589748690</v>
          </cell>
          <cell r="X108">
            <v>65371801</v>
          </cell>
          <cell r="Y108">
            <v>655120491</v>
          </cell>
          <cell r="AK108" t="str">
            <v>4.03.4.03.01.E.001.019.5.2.2.20.04</v>
          </cell>
          <cell r="AM108" t="str">
            <v>Belanja Pemeliharaan Peralatan dan Perlengkapan Kantor/Kerja/Kerumahtanggaan/Komunikasi/studio</v>
          </cell>
          <cell r="AQ108">
            <v>5650000</v>
          </cell>
          <cell r="AW108">
            <v>0</v>
          </cell>
          <cell r="AX108">
            <v>0</v>
          </cell>
          <cell r="BC108">
            <v>0</v>
          </cell>
          <cell r="BD108">
            <v>600000</v>
          </cell>
          <cell r="BE108">
            <v>550000</v>
          </cell>
          <cell r="BF108">
            <v>600000</v>
          </cell>
          <cell r="BG108">
            <v>600000</v>
          </cell>
          <cell r="BH108">
            <v>550000</v>
          </cell>
          <cell r="BI108">
            <v>600000</v>
          </cell>
          <cell r="BJ108">
            <v>600000</v>
          </cell>
          <cell r="BK108">
            <v>200000</v>
          </cell>
          <cell r="BL108">
            <v>1150000</v>
          </cell>
          <cell r="BM108">
            <v>200000</v>
          </cell>
          <cell r="BN108">
            <v>0</v>
          </cell>
        </row>
        <row r="109">
          <cell r="AK109" t="str">
            <v>4.03.4.03.01.E.001.019.5.2.2.20.04_1</v>
          </cell>
          <cell r="AL109">
            <v>1</v>
          </cell>
          <cell r="AM109" t="str">
            <v>Pemeliharaan Printer</v>
          </cell>
          <cell r="AN109">
            <v>8</v>
          </cell>
          <cell r="AO109" t="str">
            <v>bh</v>
          </cell>
          <cell r="AP109">
            <v>200000</v>
          </cell>
          <cell r="AQ109">
            <v>1600000</v>
          </cell>
          <cell r="AT109">
            <v>0</v>
          </cell>
          <cell r="AU109">
            <v>0</v>
          </cell>
          <cell r="AW109">
            <v>9</v>
          </cell>
          <cell r="AX109">
            <v>1585000</v>
          </cell>
          <cell r="AZ109">
            <v>-1</v>
          </cell>
          <cell r="BA109">
            <v>15000</v>
          </cell>
          <cell r="BD109">
            <v>200000</v>
          </cell>
          <cell r="BF109">
            <v>200000</v>
          </cell>
          <cell r="BG109">
            <v>200000</v>
          </cell>
          <cell r="BI109">
            <v>200000</v>
          </cell>
          <cell r="BJ109">
            <v>200000</v>
          </cell>
          <cell r="BK109">
            <v>200000</v>
          </cell>
          <cell r="BL109">
            <v>200000</v>
          </cell>
          <cell r="BM109">
            <v>200000</v>
          </cell>
        </row>
        <row r="110">
          <cell r="M110" t="str">
            <v>S. AWAL</v>
          </cell>
          <cell r="N110">
            <v>2523329783.3200002</v>
          </cell>
          <cell r="AK110" t="str">
            <v>4.03.4.03.01.E.001.019.5.2.2.20.04_2</v>
          </cell>
          <cell r="AL110">
            <v>2</v>
          </cell>
          <cell r="AM110" t="str">
            <v>Pemeliharaan Laptop</v>
          </cell>
          <cell r="AN110">
            <v>6</v>
          </cell>
          <cell r="AO110" t="str">
            <v>bh</v>
          </cell>
          <cell r="AP110">
            <v>400000</v>
          </cell>
          <cell r="AQ110">
            <v>2400000</v>
          </cell>
          <cell r="AT110">
            <v>2</v>
          </cell>
          <cell r="AU110">
            <v>410000</v>
          </cell>
          <cell r="AW110">
            <v>7</v>
          </cell>
          <cell r="AX110">
            <v>1860000</v>
          </cell>
          <cell r="AZ110">
            <v>-1</v>
          </cell>
          <cell r="BA110">
            <v>540000</v>
          </cell>
          <cell r="BD110">
            <v>400000</v>
          </cell>
          <cell r="BF110">
            <v>400000</v>
          </cell>
          <cell r="BG110">
            <v>400000</v>
          </cell>
          <cell r="BI110">
            <v>400000</v>
          </cell>
          <cell r="BJ110">
            <v>400000</v>
          </cell>
          <cell r="BL110">
            <v>400000</v>
          </cell>
        </row>
        <row r="111">
          <cell r="M111" t="str">
            <v>S. AKHIR</v>
          </cell>
          <cell r="N111">
            <v>3122943698.4400001</v>
          </cell>
          <cell r="AK111" t="str">
            <v>4.03.4.03.01.E.001.019.5.2.2.20.04_3</v>
          </cell>
          <cell r="AL111">
            <v>3</v>
          </cell>
          <cell r="AM111" t="str">
            <v>Pemeliharaan AC</v>
          </cell>
          <cell r="AN111">
            <v>15</v>
          </cell>
          <cell r="AO111" t="str">
            <v>bh</v>
          </cell>
          <cell r="AP111">
            <v>110000</v>
          </cell>
          <cell r="AQ111">
            <v>1650000</v>
          </cell>
          <cell r="AT111">
            <v>0</v>
          </cell>
          <cell r="AU111">
            <v>0</v>
          </cell>
          <cell r="AW111">
            <v>16</v>
          </cell>
          <cell r="AX111">
            <v>1200000</v>
          </cell>
          <cell r="AZ111">
            <v>-1</v>
          </cell>
          <cell r="BA111">
            <v>450000</v>
          </cell>
          <cell r="BD111">
            <v>0</v>
          </cell>
          <cell r="BE111">
            <v>550000</v>
          </cell>
          <cell r="BH111">
            <v>550000</v>
          </cell>
          <cell r="BL111">
            <v>550000</v>
          </cell>
        </row>
        <row r="112">
          <cell r="AK112" t="str">
            <v>4.03.4.03.01.E.001.019.5.2.2.20.04_4</v>
          </cell>
          <cell r="AL112">
            <v>4</v>
          </cell>
          <cell r="AM112" t="str">
            <v>Pemeliharaan proyektor</v>
          </cell>
          <cell r="AN112">
            <v>3</v>
          </cell>
          <cell r="AO112" t="str">
            <v>bh</v>
          </cell>
          <cell r="AP112">
            <v>2500000</v>
          </cell>
          <cell r="AT112">
            <v>0</v>
          </cell>
          <cell r="AU112">
            <v>0</v>
          </cell>
          <cell r="AW112">
            <v>0</v>
          </cell>
          <cell r="AX112">
            <v>0</v>
          </cell>
          <cell r="AZ112">
            <v>3</v>
          </cell>
          <cell r="BA112">
            <v>0</v>
          </cell>
        </row>
        <row r="113">
          <cell r="AK113" t="str">
            <v/>
          </cell>
          <cell r="AM113" t="str">
            <v/>
          </cell>
          <cell r="AQ113" t="str">
            <v/>
          </cell>
          <cell r="AW113">
            <v>0</v>
          </cell>
          <cell r="AX113">
            <v>0</v>
          </cell>
          <cell r="BB113" t="str">
            <v>.</v>
          </cell>
        </row>
        <row r="114">
          <cell r="AK114" t="str">
            <v>4.03.4.03.01.E.001.019.5.2.2.20.05</v>
          </cell>
          <cell r="AM114" t="str">
            <v>Belanja Pemeliharaan Taman</v>
          </cell>
          <cell r="AQ114">
            <v>1920000</v>
          </cell>
          <cell r="AW114">
            <v>0</v>
          </cell>
          <cell r="AX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920000</v>
          </cell>
          <cell r="BJ114">
            <v>0</v>
          </cell>
          <cell r="BK114">
            <v>0</v>
          </cell>
          <cell r="BL114">
            <v>0</v>
          </cell>
          <cell r="BM114">
            <v>1000000</v>
          </cell>
          <cell r="BN114">
            <v>0</v>
          </cell>
        </row>
        <row r="115">
          <cell r="AK115" t="str">
            <v>4.03.4.03.01.E.001.019.5.2.2.20.05_1</v>
          </cell>
          <cell r="AL115">
            <v>1</v>
          </cell>
          <cell r="AM115" t="str">
            <v>Tanaman Hias Outdoor</v>
          </cell>
          <cell r="AN115">
            <v>9</v>
          </cell>
          <cell r="AO115" t="str">
            <v>jenis</v>
          </cell>
          <cell r="AP115">
            <v>200000</v>
          </cell>
          <cell r="AQ115">
            <v>1800000</v>
          </cell>
          <cell r="AT115">
            <v>0</v>
          </cell>
          <cell r="AU115">
            <v>0</v>
          </cell>
          <cell r="AW115">
            <v>2</v>
          </cell>
          <cell r="AX115">
            <v>1045000</v>
          </cell>
          <cell r="AZ115">
            <v>7</v>
          </cell>
          <cell r="BA115">
            <v>755000</v>
          </cell>
          <cell r="BI115">
            <v>800000</v>
          </cell>
          <cell r="BM115">
            <v>1000000</v>
          </cell>
        </row>
        <row r="116">
          <cell r="AK116" t="str">
            <v>4.03.4.03.01.E.001.019.5.2.2.20.05_2</v>
          </cell>
          <cell r="AL116">
            <v>2</v>
          </cell>
          <cell r="AM116" t="str">
            <v>Pupuk</v>
          </cell>
          <cell r="AN116">
            <v>4</v>
          </cell>
          <cell r="AO116" t="str">
            <v>jenis</v>
          </cell>
          <cell r="AP116">
            <v>30000</v>
          </cell>
          <cell r="AQ116">
            <v>120000</v>
          </cell>
          <cell r="AT116">
            <v>0</v>
          </cell>
          <cell r="AU116">
            <v>0</v>
          </cell>
          <cell r="AW116">
            <v>1</v>
          </cell>
          <cell r="AX116">
            <v>130000</v>
          </cell>
          <cell r="AZ116">
            <v>3</v>
          </cell>
          <cell r="BA116">
            <v>-10000</v>
          </cell>
          <cell r="BI116">
            <v>120000</v>
          </cell>
        </row>
        <row r="117">
          <cell r="AK117" t="str">
            <v/>
          </cell>
          <cell r="AM117" t="str">
            <v/>
          </cell>
          <cell r="AQ117" t="str">
            <v/>
          </cell>
          <cell r="AW117">
            <v>0</v>
          </cell>
          <cell r="AX117">
            <v>0</v>
          </cell>
        </row>
        <row r="118">
          <cell r="AK118" t="str">
            <v>4.03.4.03.01.E.001.019.5.2.2.20.09</v>
          </cell>
          <cell r="AM118" t="str">
            <v>Belanja Pemeliharaan Kebersihan</v>
          </cell>
          <cell r="AQ118">
            <v>68700000</v>
          </cell>
          <cell r="AW118">
            <v>0</v>
          </cell>
          <cell r="AX118">
            <v>0</v>
          </cell>
          <cell r="BC118">
            <v>0</v>
          </cell>
          <cell r="BD118">
            <v>5725000</v>
          </cell>
          <cell r="BE118">
            <v>5725000</v>
          </cell>
          <cell r="BF118">
            <v>5725000</v>
          </cell>
          <cell r="BG118">
            <v>5725000</v>
          </cell>
          <cell r="BH118">
            <v>5725000</v>
          </cell>
          <cell r="BI118">
            <v>5725000</v>
          </cell>
          <cell r="BJ118">
            <v>5725000</v>
          </cell>
          <cell r="BK118">
            <v>5725000</v>
          </cell>
          <cell r="BL118">
            <v>5725000</v>
          </cell>
          <cell r="BM118">
            <v>5725000</v>
          </cell>
          <cell r="BN118">
            <v>11450000</v>
          </cell>
        </row>
        <row r="119">
          <cell r="AK119" t="str">
            <v>4.03.4.03.01.E.001.019.5.2.2.20.09_1</v>
          </cell>
          <cell r="AL119">
            <v>1</v>
          </cell>
          <cell r="AM119" t="str">
            <v>Biaya Cleaning Service</v>
          </cell>
          <cell r="AN119">
            <v>1</v>
          </cell>
          <cell r="AO119" t="str">
            <v>paket</v>
          </cell>
          <cell r="AP119">
            <v>68700000</v>
          </cell>
          <cell r="AQ119">
            <v>68700000</v>
          </cell>
          <cell r="AT119">
            <v>3</v>
          </cell>
          <cell r="AU119">
            <v>17175000</v>
          </cell>
          <cell r="AW119">
            <v>10</v>
          </cell>
          <cell r="AX119">
            <v>57250000</v>
          </cell>
          <cell r="AZ119">
            <v>-9</v>
          </cell>
          <cell r="BA119">
            <v>11450000</v>
          </cell>
          <cell r="BC119">
            <v>0</v>
          </cell>
          <cell r="BD119">
            <v>5725000</v>
          </cell>
          <cell r="BE119">
            <v>5725000</v>
          </cell>
          <cell r="BF119">
            <v>5725000</v>
          </cell>
          <cell r="BG119">
            <v>5725000</v>
          </cell>
          <cell r="BH119">
            <v>5725000</v>
          </cell>
          <cell r="BI119">
            <v>5725000</v>
          </cell>
          <cell r="BJ119">
            <v>5725000</v>
          </cell>
          <cell r="BK119">
            <v>5725000</v>
          </cell>
          <cell r="BL119">
            <v>5725000</v>
          </cell>
          <cell r="BM119">
            <v>5725000</v>
          </cell>
          <cell r="BN119">
            <v>11450000</v>
          </cell>
        </row>
        <row r="120">
          <cell r="AW120">
            <v>0</v>
          </cell>
          <cell r="AX120">
            <v>0</v>
          </cell>
        </row>
        <row r="121">
          <cell r="AK121" t="str">
            <v>4.03.4.03.01.E.001.019.5.2.2.20.11</v>
          </cell>
          <cell r="AM121" t="str">
            <v>Belanja Pemeliharaan Komputer</v>
          </cell>
          <cell r="AQ121">
            <v>2200000</v>
          </cell>
          <cell r="AW121">
            <v>0</v>
          </cell>
          <cell r="AX121">
            <v>0</v>
          </cell>
          <cell r="BC121">
            <v>0</v>
          </cell>
          <cell r="BD121">
            <v>400000</v>
          </cell>
          <cell r="BE121">
            <v>0</v>
          </cell>
          <cell r="BF121">
            <v>400000</v>
          </cell>
          <cell r="BG121">
            <v>0</v>
          </cell>
          <cell r="BH121">
            <v>400000</v>
          </cell>
          <cell r="BI121">
            <v>0</v>
          </cell>
          <cell r="BJ121">
            <v>600000</v>
          </cell>
          <cell r="BK121">
            <v>0</v>
          </cell>
          <cell r="BL121">
            <v>400000</v>
          </cell>
          <cell r="BM121">
            <v>0</v>
          </cell>
          <cell r="BN121">
            <v>0</v>
          </cell>
        </row>
        <row r="122">
          <cell r="AK122" t="str">
            <v>4.03.4.03.01.E.001.019.5.2.2.20.11_1</v>
          </cell>
          <cell r="AL122">
            <v>1</v>
          </cell>
          <cell r="AM122" t="str">
            <v>Pemeliharaan Komputer</v>
          </cell>
          <cell r="AN122">
            <v>11</v>
          </cell>
          <cell r="AO122" t="str">
            <v>bh</v>
          </cell>
          <cell r="AP122">
            <v>200000</v>
          </cell>
          <cell r="AQ122">
            <v>2200000</v>
          </cell>
          <cell r="AT122">
            <v>0</v>
          </cell>
          <cell r="AU122">
            <v>0</v>
          </cell>
          <cell r="AW122">
            <v>6</v>
          </cell>
          <cell r="AX122">
            <v>1965000</v>
          </cell>
          <cell r="AZ122">
            <v>5</v>
          </cell>
          <cell r="BA122">
            <v>235000</v>
          </cell>
          <cell r="BB122" t="str">
            <v>.</v>
          </cell>
          <cell r="BD122">
            <v>400000</v>
          </cell>
          <cell r="BF122">
            <v>400000</v>
          </cell>
          <cell r="BH122">
            <v>400000</v>
          </cell>
          <cell r="BJ122">
            <v>600000</v>
          </cell>
          <cell r="BL122">
            <v>400000</v>
          </cell>
        </row>
        <row r="123">
          <cell r="AK123" t="str">
            <v/>
          </cell>
          <cell r="AM123" t="str">
            <v/>
          </cell>
          <cell r="AQ123" t="str">
            <v/>
          </cell>
          <cell r="AW123">
            <v>0</v>
          </cell>
          <cell r="AX123">
            <v>0</v>
          </cell>
        </row>
        <row r="124">
          <cell r="AK124" t="str">
            <v>4.03.4.03.01.E.001.019.5.2.3.08.08</v>
          </cell>
          <cell r="AM124" t="str">
            <v>Belanja Modal Pengadaan Bor Listrik</v>
          </cell>
          <cell r="AQ124">
            <v>949850</v>
          </cell>
          <cell r="AW124">
            <v>0</v>
          </cell>
          <cell r="AX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949850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</row>
        <row r="125">
          <cell r="AK125" t="str">
            <v>4.03.4.03.01.E.001.019.5.2.3.08.08_1</v>
          </cell>
          <cell r="AL125">
            <v>1</v>
          </cell>
          <cell r="AM125" t="str">
            <v>Pengadaan bor listrik</v>
          </cell>
          <cell r="AN125">
            <v>1</v>
          </cell>
          <cell r="AO125" t="str">
            <v>bh</v>
          </cell>
          <cell r="AP125">
            <v>949850</v>
          </cell>
          <cell r="AQ125">
            <v>949850</v>
          </cell>
          <cell r="AT125">
            <v>0</v>
          </cell>
          <cell r="AU125">
            <v>0</v>
          </cell>
          <cell r="AW125">
            <v>1</v>
          </cell>
          <cell r="AX125">
            <v>820000</v>
          </cell>
          <cell r="AZ125">
            <v>0</v>
          </cell>
          <cell r="BA125">
            <v>129850</v>
          </cell>
          <cell r="BB125" t="str">
            <v>.</v>
          </cell>
          <cell r="BF125">
            <v>949850</v>
          </cell>
        </row>
        <row r="127">
          <cell r="AK127" t="str">
            <v>4.03.4.03.01.E.001.019.5.2.3.11.02</v>
          </cell>
          <cell r="AM127" t="str">
            <v>Belanja Modal Pengadaan Pengadaan almari/ loker</v>
          </cell>
          <cell r="AQ127">
            <v>90000000</v>
          </cell>
          <cell r="AW127">
            <v>0</v>
          </cell>
          <cell r="AX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90000000</v>
          </cell>
          <cell r="BN127">
            <v>0</v>
          </cell>
        </row>
        <row r="128">
          <cell r="AK128" t="str">
            <v>4.03.4.03.01.E.001.019.5.2.3.11.02_1</v>
          </cell>
          <cell r="AL128">
            <v>1</v>
          </cell>
          <cell r="AM128" t="str">
            <v>Pengadaan almari/ loker</v>
          </cell>
          <cell r="AN128">
            <v>1</v>
          </cell>
          <cell r="AO128" t="str">
            <v>paket</v>
          </cell>
          <cell r="AP128">
            <v>90000000</v>
          </cell>
          <cell r="AQ128">
            <v>90000000</v>
          </cell>
          <cell r="AT128">
            <v>0</v>
          </cell>
          <cell r="AU128">
            <v>0</v>
          </cell>
          <cell r="AW128">
            <v>0</v>
          </cell>
          <cell r="AX128">
            <v>0</v>
          </cell>
          <cell r="AZ128">
            <v>1</v>
          </cell>
          <cell r="BA128">
            <v>90000000</v>
          </cell>
          <cell r="BM128">
            <v>90000000</v>
          </cell>
        </row>
        <row r="130">
          <cell r="AK130" t="str">
            <v>4.03.4.03.01.E.001.019.5.2.3.11.24</v>
          </cell>
          <cell r="AM130" t="str">
            <v>Belanja Modal Pengadaan Kipas Angin</v>
          </cell>
          <cell r="AQ130">
            <v>1200000</v>
          </cell>
          <cell r="AW130">
            <v>0</v>
          </cell>
          <cell r="AX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1200000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</row>
        <row r="131">
          <cell r="AK131" t="str">
            <v>4.03.4.03.01.E.001.019.5.2.3.11.24_1</v>
          </cell>
          <cell r="AL131">
            <v>1</v>
          </cell>
          <cell r="AM131" t="str">
            <v>Pengadaan exhaust fan</v>
          </cell>
          <cell r="AN131">
            <v>3</v>
          </cell>
          <cell r="AO131" t="str">
            <v>bh</v>
          </cell>
          <cell r="AP131">
            <v>400000</v>
          </cell>
          <cell r="AQ131">
            <v>1200000</v>
          </cell>
          <cell r="AT131">
            <v>0</v>
          </cell>
          <cell r="AU131">
            <v>0</v>
          </cell>
          <cell r="AW131">
            <v>3</v>
          </cell>
          <cell r="AX131">
            <v>1180000</v>
          </cell>
          <cell r="AZ131">
            <v>0</v>
          </cell>
          <cell r="BA131">
            <v>20000</v>
          </cell>
          <cell r="BF131">
            <v>1200000</v>
          </cell>
        </row>
        <row r="132">
          <cell r="AM132" t="str">
            <v/>
          </cell>
          <cell r="AW132">
            <v>0</v>
          </cell>
          <cell r="AX132">
            <v>0</v>
          </cell>
        </row>
        <row r="133">
          <cell r="AK133" t="str">
            <v>4.03.4.03.01.E.001.019.5.2.3.12.02</v>
          </cell>
          <cell r="AM133" t="str">
            <v>Belanja Modal Pengadaan Komputer/PC</v>
          </cell>
          <cell r="AQ133">
            <v>33000000</v>
          </cell>
          <cell r="AW133">
            <v>0</v>
          </cell>
          <cell r="AX133">
            <v>0</v>
          </cell>
          <cell r="BC133">
            <v>0</v>
          </cell>
          <cell r="BD133">
            <v>33000000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</row>
        <row r="134">
          <cell r="AK134" t="str">
            <v>4.03.4.03.01.E.001.019.5.2.3.12.02_1</v>
          </cell>
          <cell r="AL134">
            <v>1</v>
          </cell>
          <cell r="AM134" t="str">
            <v>Belanja pembelian komputer PC</v>
          </cell>
          <cell r="AN134">
            <v>3</v>
          </cell>
          <cell r="AO134" t="str">
            <v>bh</v>
          </cell>
          <cell r="AP134">
            <v>11000000</v>
          </cell>
          <cell r="AQ134">
            <v>33000000</v>
          </cell>
          <cell r="AT134">
            <v>0</v>
          </cell>
          <cell r="AU134">
            <v>0</v>
          </cell>
          <cell r="AW134">
            <v>3</v>
          </cell>
          <cell r="AX134">
            <v>32100480</v>
          </cell>
          <cell r="AZ134">
            <v>0</v>
          </cell>
          <cell r="BA134">
            <v>899520</v>
          </cell>
          <cell r="BD134">
            <v>33000000</v>
          </cell>
        </row>
        <row r="135">
          <cell r="AM135" t="str">
            <v/>
          </cell>
          <cell r="AW135">
            <v>0</v>
          </cell>
          <cell r="AX135">
            <v>0</v>
          </cell>
          <cell r="BB135" t="str">
            <v>.</v>
          </cell>
        </row>
        <row r="136">
          <cell r="AK136" t="str">
            <v>4.03.4.03.01.E.001.019.5.2.3.12.03</v>
          </cell>
          <cell r="AM136" t="str">
            <v>Belanja Modal Pengadaan Komputer Note Book</v>
          </cell>
          <cell r="AQ136">
            <v>9000000</v>
          </cell>
          <cell r="AW136">
            <v>0</v>
          </cell>
          <cell r="AX136">
            <v>0</v>
          </cell>
          <cell r="BC136">
            <v>0</v>
          </cell>
          <cell r="BD136">
            <v>9000000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</row>
        <row r="137">
          <cell r="AK137" t="str">
            <v>4.03.4.03.01.E.001.019.5.2.3.12.03_1</v>
          </cell>
          <cell r="AL137">
            <v>1</v>
          </cell>
          <cell r="AM137" t="str">
            <v>Belanja pembelian notebook</v>
          </cell>
          <cell r="AN137">
            <v>1</v>
          </cell>
          <cell r="AO137" t="str">
            <v>bh</v>
          </cell>
          <cell r="AP137">
            <v>9000000</v>
          </cell>
          <cell r="AQ137">
            <v>9000000</v>
          </cell>
          <cell r="AT137">
            <v>0</v>
          </cell>
          <cell r="AU137">
            <v>0</v>
          </cell>
          <cell r="AW137">
            <v>1</v>
          </cell>
          <cell r="AX137">
            <v>9000000</v>
          </cell>
          <cell r="AZ137">
            <v>0</v>
          </cell>
          <cell r="BA137">
            <v>0</v>
          </cell>
          <cell r="BD137">
            <v>9000000</v>
          </cell>
        </row>
        <row r="138">
          <cell r="AM138" t="str">
            <v/>
          </cell>
          <cell r="AW138">
            <v>0</v>
          </cell>
          <cell r="AX138">
            <v>0</v>
          </cell>
        </row>
        <row r="139">
          <cell r="AK139" t="str">
            <v>4.03.4.03.01.E.001.019.5.2.3.12.04</v>
          </cell>
          <cell r="AM139" t="str">
            <v>Belanja Modal Pengadaan Printer</v>
          </cell>
          <cell r="AQ139">
            <v>15000000</v>
          </cell>
          <cell r="AW139">
            <v>1</v>
          </cell>
          <cell r="AX139">
            <v>14300000</v>
          </cell>
          <cell r="BB139" t="str">
            <v>.</v>
          </cell>
          <cell r="BC139">
            <v>0</v>
          </cell>
          <cell r="BD139">
            <v>0</v>
          </cell>
          <cell r="BE139">
            <v>0</v>
          </cell>
          <cell r="BF139">
            <v>15000000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</row>
        <row r="140">
          <cell r="AK140" t="str">
            <v>4.03.4.03.01.E.001.019.5.2.3.12.04_1</v>
          </cell>
          <cell r="AL140">
            <v>1</v>
          </cell>
          <cell r="AM140" t="str">
            <v>Belanja modal pengadaan printer</v>
          </cell>
          <cell r="AN140">
            <v>3</v>
          </cell>
          <cell r="AO140" t="str">
            <v>bh</v>
          </cell>
          <cell r="AP140">
            <v>5000000</v>
          </cell>
          <cell r="AQ140">
            <v>15000000</v>
          </cell>
          <cell r="AT140">
            <v>0</v>
          </cell>
          <cell r="AU140">
            <v>0</v>
          </cell>
          <cell r="AW140">
            <v>1</v>
          </cell>
          <cell r="AX140">
            <v>14300000</v>
          </cell>
          <cell r="AZ140">
            <v>2</v>
          </cell>
          <cell r="BA140">
            <v>700000</v>
          </cell>
          <cell r="BF140">
            <v>15000000</v>
          </cell>
        </row>
        <row r="141">
          <cell r="AM141" t="str">
            <v/>
          </cell>
          <cell r="AW141">
            <v>0</v>
          </cell>
          <cell r="AX141">
            <v>0</v>
          </cell>
        </row>
        <row r="142">
          <cell r="AK142" t="str">
            <v>4.03.4.03.01.E.001.019.5.2.3.12.08</v>
          </cell>
          <cell r="AM142" t="str">
            <v>Belanja Modal Pengadaan UPS/Stabilizer</v>
          </cell>
          <cell r="AQ142">
            <v>5600000</v>
          </cell>
          <cell r="AW142">
            <v>0</v>
          </cell>
          <cell r="AX142">
            <v>0</v>
          </cell>
          <cell r="BB142" t="str">
            <v>.</v>
          </cell>
          <cell r="BC142">
            <v>0</v>
          </cell>
          <cell r="BD142">
            <v>5600000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</row>
        <row r="143">
          <cell r="AK143" t="str">
            <v>4.03.4.03.01.E.001.019.5.2.3.12.08_1</v>
          </cell>
          <cell r="AL143">
            <v>1</v>
          </cell>
          <cell r="AM143" t="str">
            <v>Pengadaan UPS</v>
          </cell>
          <cell r="AN143">
            <v>5</v>
          </cell>
          <cell r="AO143" t="str">
            <v>bh</v>
          </cell>
          <cell r="AP143">
            <v>700000</v>
          </cell>
          <cell r="AQ143">
            <v>3500000</v>
          </cell>
          <cell r="AT143">
            <v>0</v>
          </cell>
          <cell r="AU143">
            <v>0</v>
          </cell>
          <cell r="AW143">
            <v>5</v>
          </cell>
          <cell r="AX143">
            <v>3326400</v>
          </cell>
          <cell r="AZ143">
            <v>0</v>
          </cell>
          <cell r="BA143">
            <v>173600</v>
          </cell>
          <cell r="BD143">
            <v>3500000</v>
          </cell>
        </row>
        <row r="144">
          <cell r="AK144" t="str">
            <v>4.03.4.03.01.E.001.019.5.2.3.12.08_2</v>
          </cell>
          <cell r="AL144">
            <v>2</v>
          </cell>
          <cell r="AM144" t="str">
            <v>Pengadaan stabilizer</v>
          </cell>
          <cell r="AN144">
            <v>3</v>
          </cell>
          <cell r="AO144" t="str">
            <v>bh</v>
          </cell>
          <cell r="AP144">
            <v>700000</v>
          </cell>
          <cell r="AQ144">
            <v>2100000</v>
          </cell>
          <cell r="AT144">
            <v>0</v>
          </cell>
          <cell r="AU144">
            <v>0</v>
          </cell>
          <cell r="AW144">
            <v>3</v>
          </cell>
          <cell r="AX144">
            <v>2100000</v>
          </cell>
          <cell r="AZ144">
            <v>0</v>
          </cell>
          <cell r="BA144">
            <v>0</v>
          </cell>
          <cell r="BD144">
            <v>2100000</v>
          </cell>
        </row>
        <row r="145">
          <cell r="AW145">
            <v>0</v>
          </cell>
          <cell r="AX145">
            <v>0</v>
          </cell>
          <cell r="BB145" t="str">
            <v>.</v>
          </cell>
        </row>
        <row r="146">
          <cell r="AK146" t="str">
            <v>4.03.4.03.01.E.001.019.5.2.3.12.09</v>
          </cell>
          <cell r="AM146" t="str">
            <v>Belanja Modal Pengadaan Kelengkapan Komputer</v>
          </cell>
          <cell r="AQ146">
            <v>1948000</v>
          </cell>
          <cell r="AW146">
            <v>0</v>
          </cell>
          <cell r="AX146">
            <v>0</v>
          </cell>
          <cell r="BC146">
            <v>0</v>
          </cell>
          <cell r="BD146">
            <v>1948000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</row>
        <row r="147">
          <cell r="AK147" t="str">
            <v>4.03.4.03.01.E.001.019.5.2.3.12.09_1</v>
          </cell>
          <cell r="AL147">
            <v>1</v>
          </cell>
          <cell r="AM147" t="str">
            <v>Belanja pengadaan hardisk external</v>
          </cell>
          <cell r="AN147">
            <v>2</v>
          </cell>
          <cell r="AO147" t="str">
            <v>bh</v>
          </cell>
          <cell r="AP147">
            <v>974000</v>
          </cell>
          <cell r="AQ147">
            <v>1948000</v>
          </cell>
          <cell r="AT147">
            <v>0</v>
          </cell>
          <cell r="AU147">
            <v>0</v>
          </cell>
          <cell r="AW147">
            <v>2</v>
          </cell>
          <cell r="AX147">
            <v>1940000</v>
          </cell>
          <cell r="AZ147">
            <v>0</v>
          </cell>
          <cell r="BA147">
            <v>8000</v>
          </cell>
          <cell r="BD147">
            <v>1948000</v>
          </cell>
        </row>
        <row r="148">
          <cell r="AW148">
            <v>0</v>
          </cell>
          <cell r="AX148">
            <v>0</v>
          </cell>
        </row>
        <row r="149">
          <cell r="AK149" t="str">
            <v>4.03.4.03.01.E.001.019.5.2.3.13.08</v>
          </cell>
          <cell r="AM149" t="str">
            <v>Belanja Modal Pengadaan Mebelair</v>
          </cell>
          <cell r="AQ149">
            <v>24000000</v>
          </cell>
          <cell r="AW149">
            <v>0</v>
          </cell>
          <cell r="AX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24000000</v>
          </cell>
          <cell r="BN149">
            <v>0</v>
          </cell>
        </row>
        <row r="150">
          <cell r="AK150" t="str">
            <v>4.03.4.03.01.E.001.019.5.2.3.13.08_1</v>
          </cell>
          <cell r="AL150">
            <v>1</v>
          </cell>
          <cell r="AM150" t="str">
            <v>Belanja pengadaan Sofa</v>
          </cell>
          <cell r="AN150">
            <v>2</v>
          </cell>
          <cell r="AO150" t="str">
            <v>bh</v>
          </cell>
          <cell r="AP150">
            <v>12000000</v>
          </cell>
          <cell r="AQ150">
            <v>24000000</v>
          </cell>
          <cell r="AT150">
            <v>0</v>
          </cell>
          <cell r="AU150">
            <v>0</v>
          </cell>
          <cell r="AW150">
            <v>1</v>
          </cell>
          <cell r="AX150">
            <v>9500000</v>
          </cell>
          <cell r="AZ150">
            <v>1</v>
          </cell>
          <cell r="BA150">
            <v>14500000</v>
          </cell>
          <cell r="BM150">
            <v>24000000</v>
          </cell>
        </row>
        <row r="152">
          <cell r="AK152" t="str">
            <v>4.03.4.03.01.E.001.019.5.2.3.16.03</v>
          </cell>
          <cell r="AM152" t="str">
            <v>Belanja Modal Pengadaan LCD</v>
          </cell>
          <cell r="AQ152">
            <v>8000000</v>
          </cell>
          <cell r="AW152">
            <v>0</v>
          </cell>
          <cell r="AX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8000000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</row>
        <row r="153">
          <cell r="AK153" t="str">
            <v>4.03.4.03.01.E.001.019.5.2.3.16.03_1</v>
          </cell>
          <cell r="AL153">
            <v>1</v>
          </cell>
          <cell r="AM153" t="str">
            <v>Belanja pengadaan LCD</v>
          </cell>
          <cell r="AN153">
            <v>1</v>
          </cell>
          <cell r="AO153" t="str">
            <v>bh</v>
          </cell>
          <cell r="AP153">
            <v>8000000</v>
          </cell>
          <cell r="AQ153">
            <v>8000000</v>
          </cell>
          <cell r="AT153">
            <v>0</v>
          </cell>
          <cell r="AU153">
            <v>0</v>
          </cell>
          <cell r="AW153">
            <v>1</v>
          </cell>
          <cell r="AX153">
            <v>8000000</v>
          </cell>
          <cell r="AZ153">
            <v>0</v>
          </cell>
          <cell r="BA153">
            <v>0</v>
          </cell>
          <cell r="BF153">
            <v>8000000</v>
          </cell>
        </row>
        <row r="154">
          <cell r="AM154" t="str">
            <v/>
          </cell>
          <cell r="AW154">
            <v>0</v>
          </cell>
          <cell r="AX154">
            <v>0</v>
          </cell>
        </row>
        <row r="155">
          <cell r="AK155" t="str">
            <v>4.03.4.03.01.E.001.019.5.2.3.27.22</v>
          </cell>
          <cell r="AM155" t="str">
            <v>Belanja Modal Pengadaan Buku Peraturan Perundang-undangan</v>
          </cell>
          <cell r="AQ155">
            <v>1000000</v>
          </cell>
          <cell r="AW155">
            <v>0</v>
          </cell>
          <cell r="AX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1000000</v>
          </cell>
          <cell r="BM155">
            <v>0</v>
          </cell>
          <cell r="BN155">
            <v>0</v>
          </cell>
        </row>
        <row r="156">
          <cell r="AK156" t="str">
            <v>4.03.4.03.01.E.001.019.5.2.3.27.22_1</v>
          </cell>
          <cell r="AL156">
            <v>1</v>
          </cell>
          <cell r="AM156" t="str">
            <v>Buku-buku Peraturan</v>
          </cell>
          <cell r="AN156">
            <v>5</v>
          </cell>
          <cell r="AO156" t="str">
            <v>bh</v>
          </cell>
          <cell r="AP156">
            <v>200000</v>
          </cell>
          <cell r="AQ156">
            <v>1000000</v>
          </cell>
          <cell r="AT156">
            <v>0</v>
          </cell>
          <cell r="AU156">
            <v>0</v>
          </cell>
          <cell r="AW156">
            <v>1</v>
          </cell>
          <cell r="AX156">
            <v>110000</v>
          </cell>
          <cell r="AZ156">
            <v>4</v>
          </cell>
          <cell r="BA156">
            <v>890000</v>
          </cell>
          <cell r="BL156">
            <v>1000000</v>
          </cell>
        </row>
        <row r="157">
          <cell r="AK157" t="str">
            <v/>
          </cell>
          <cell r="AM157" t="str">
            <v/>
          </cell>
          <cell r="AQ157" t="str">
            <v/>
          </cell>
          <cell r="AW157">
            <v>0</v>
          </cell>
          <cell r="AX157">
            <v>0</v>
          </cell>
        </row>
        <row r="158">
          <cell r="AK158" t="str">
            <v>4.03.4.03.01.E.001.019.5.2.3.27.27</v>
          </cell>
          <cell r="AM158" t="str">
            <v>Belanja Modal Buku Perpustakaan</v>
          </cell>
          <cell r="AQ158">
            <v>1000000</v>
          </cell>
          <cell r="AW158">
            <v>0</v>
          </cell>
          <cell r="AX158">
            <v>0</v>
          </cell>
          <cell r="BB158" t="str">
            <v>.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1000000</v>
          </cell>
          <cell r="BM158">
            <v>0</v>
          </cell>
          <cell r="BN158">
            <v>0</v>
          </cell>
        </row>
        <row r="159">
          <cell r="AK159" t="str">
            <v>4.03.4.03.01.E.001.019.5.2.3.27.27_1</v>
          </cell>
          <cell r="AL159">
            <v>1</v>
          </cell>
          <cell r="AM159" t="str">
            <v>Buku-buku Bacaan Penunjang Kerja</v>
          </cell>
          <cell r="AN159">
            <v>1</v>
          </cell>
          <cell r="AO159" t="str">
            <v>bh</v>
          </cell>
          <cell r="AP159">
            <v>1000000</v>
          </cell>
          <cell r="AQ159">
            <v>1000000</v>
          </cell>
          <cell r="AT159">
            <v>0</v>
          </cell>
          <cell r="AU159">
            <v>0</v>
          </cell>
          <cell r="AW159">
            <v>2</v>
          </cell>
          <cell r="AX159">
            <v>587150</v>
          </cell>
          <cell r="AZ159">
            <v>-1</v>
          </cell>
          <cell r="BA159">
            <v>412850</v>
          </cell>
          <cell r="BL159">
            <v>1000000</v>
          </cell>
        </row>
        <row r="160">
          <cell r="AK160" t="str">
            <v/>
          </cell>
          <cell r="AM160" t="str">
            <v/>
          </cell>
          <cell r="AQ160" t="str">
            <v/>
          </cell>
          <cell r="AW160">
            <v>0</v>
          </cell>
          <cell r="AX160">
            <v>0</v>
          </cell>
        </row>
        <row r="161">
          <cell r="AK161" t="str">
            <v>4.03.4.03.01.E.002.022.5.2.2.20.30</v>
          </cell>
          <cell r="AM161" t="str">
            <v>Belanja Pemeliharaan</v>
          </cell>
          <cell r="AQ161">
            <v>27200000</v>
          </cell>
          <cell r="AW161">
            <v>0</v>
          </cell>
          <cell r="AX161">
            <v>0</v>
          </cell>
          <cell r="BB161" t="str">
            <v>.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27200000</v>
          </cell>
          <cell r="BM161">
            <v>0</v>
          </cell>
          <cell r="BN161">
            <v>0</v>
          </cell>
        </row>
        <row r="162">
          <cell r="AK162" t="str">
            <v>4.03.4.03.01.E.002.022.5.2.2.20.30_1</v>
          </cell>
          <cell r="AL162">
            <v>1</v>
          </cell>
          <cell r="AM162" t="str">
            <v>Belanja pengecatan indoor dan Outdoor</v>
          </cell>
          <cell r="AN162">
            <v>1</v>
          </cell>
          <cell r="AO162" t="str">
            <v>paket</v>
          </cell>
          <cell r="AP162">
            <v>27200000</v>
          </cell>
          <cell r="AQ162">
            <v>27200000</v>
          </cell>
          <cell r="AT162">
            <v>0</v>
          </cell>
          <cell r="AU162">
            <v>0</v>
          </cell>
          <cell r="AW162">
            <v>0</v>
          </cell>
          <cell r="AX162">
            <v>0</v>
          </cell>
          <cell r="AZ162">
            <v>1</v>
          </cell>
          <cell r="BA162">
            <v>27200000</v>
          </cell>
          <cell r="BL162">
            <v>27200000</v>
          </cell>
        </row>
        <row r="164">
          <cell r="AK164" t="str">
            <v>4.03.4.03.01.E.002.022.5.2.3.36.26</v>
          </cell>
          <cell r="AM164" t="str">
            <v>Belanja Modal Perbaikan/Renovasi</v>
          </cell>
          <cell r="AQ164">
            <v>129550000</v>
          </cell>
          <cell r="AW164">
            <v>0</v>
          </cell>
          <cell r="AX164">
            <v>0</v>
          </cell>
          <cell r="BB164" t="str">
            <v>.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129550000</v>
          </cell>
          <cell r="BM164">
            <v>0</v>
          </cell>
          <cell r="BN164">
            <v>0</v>
          </cell>
        </row>
        <row r="165">
          <cell r="AK165" t="str">
            <v>4.03.4.03.01.E.002.022.5.2.3.36.26_1</v>
          </cell>
          <cell r="AL165">
            <v>1</v>
          </cell>
          <cell r="AM165" t="str">
            <v>Belanja Modal Perbaikan/Renovasi Konstruksi/Bangunan</v>
          </cell>
          <cell r="AN165">
            <v>1</v>
          </cell>
          <cell r="AO165" t="str">
            <v>paket</v>
          </cell>
          <cell r="AP165">
            <v>129550000</v>
          </cell>
          <cell r="AQ165">
            <v>129550000</v>
          </cell>
          <cell r="AT165">
            <v>0</v>
          </cell>
          <cell r="AU165">
            <v>0</v>
          </cell>
          <cell r="AW165">
            <v>0</v>
          </cell>
          <cell r="AX165">
            <v>0</v>
          </cell>
          <cell r="AZ165">
            <v>1</v>
          </cell>
          <cell r="BA165">
            <v>129550000</v>
          </cell>
          <cell r="BL165">
            <v>129550000</v>
          </cell>
        </row>
        <row r="166">
          <cell r="AM166" t="str">
            <v/>
          </cell>
          <cell r="AW166">
            <v>0</v>
          </cell>
          <cell r="AX166">
            <v>0</v>
          </cell>
        </row>
        <row r="167">
          <cell r="AK167" t="str">
            <v>4.03.4.03.01.E.002.024.5.2.2.05.01</v>
          </cell>
          <cell r="AM167" t="str">
            <v>Belanja Jasa Service</v>
          </cell>
          <cell r="AQ167">
            <v>3920000</v>
          </cell>
          <cell r="AW167">
            <v>0</v>
          </cell>
          <cell r="AX167">
            <v>0</v>
          </cell>
          <cell r="BB167" t="str">
            <v>.</v>
          </cell>
          <cell r="BC167">
            <v>0</v>
          </cell>
          <cell r="BD167">
            <v>980000</v>
          </cell>
          <cell r="BE167">
            <v>0</v>
          </cell>
          <cell r="BF167">
            <v>0</v>
          </cell>
          <cell r="BG167">
            <v>980000</v>
          </cell>
          <cell r="BH167">
            <v>0</v>
          </cell>
          <cell r="BI167">
            <v>0</v>
          </cell>
          <cell r="BJ167">
            <v>980000</v>
          </cell>
          <cell r="BK167">
            <v>0</v>
          </cell>
          <cell r="BL167">
            <v>0</v>
          </cell>
          <cell r="BM167">
            <v>980000</v>
          </cell>
          <cell r="BN167">
            <v>0</v>
          </cell>
        </row>
        <row r="168">
          <cell r="AK168" t="str">
            <v>4.03.4.03.01.E.002.024.5.2.2.05.01_1</v>
          </cell>
          <cell r="AL168">
            <v>1</v>
          </cell>
          <cell r="AM168" t="str">
            <v>Service_AB 53 A</v>
          </cell>
          <cell r="AN168">
            <v>4</v>
          </cell>
          <cell r="AO168" t="str">
            <v>kali</v>
          </cell>
          <cell r="AP168">
            <v>400000</v>
          </cell>
          <cell r="AQ168">
            <v>1600000</v>
          </cell>
          <cell r="AT168">
            <v>0</v>
          </cell>
          <cell r="AU168">
            <v>0</v>
          </cell>
          <cell r="AW168">
            <v>0</v>
          </cell>
          <cell r="AX168">
            <v>0</v>
          </cell>
          <cell r="AZ168">
            <v>4</v>
          </cell>
          <cell r="BA168">
            <v>1600000</v>
          </cell>
          <cell r="BD168">
            <v>400000</v>
          </cell>
          <cell r="BG168">
            <v>400000</v>
          </cell>
          <cell r="BH168">
            <v>0</v>
          </cell>
          <cell r="BJ168">
            <v>400000</v>
          </cell>
          <cell r="BK168">
            <v>0</v>
          </cell>
          <cell r="BL168">
            <v>0</v>
          </cell>
          <cell r="BM168">
            <v>400000</v>
          </cell>
        </row>
        <row r="169">
          <cell r="AK169" t="str">
            <v>4.03.4.03.01.E.002.024.5.2.2.05.01_2</v>
          </cell>
          <cell r="AL169">
            <v>2</v>
          </cell>
          <cell r="AM169" t="str">
            <v>Service_AB 1033 UA</v>
          </cell>
          <cell r="AN169">
            <v>4</v>
          </cell>
          <cell r="AO169" t="str">
            <v>kali</v>
          </cell>
          <cell r="AP169">
            <v>400000</v>
          </cell>
          <cell r="AQ169">
            <v>1600000</v>
          </cell>
          <cell r="AT169">
            <v>0</v>
          </cell>
          <cell r="AU169">
            <v>0</v>
          </cell>
          <cell r="AW169">
            <v>4</v>
          </cell>
          <cell r="AX169">
            <v>1605000</v>
          </cell>
          <cell r="AZ169">
            <v>0</v>
          </cell>
          <cell r="BA169">
            <v>-5000</v>
          </cell>
          <cell r="BD169">
            <v>400000</v>
          </cell>
          <cell r="BG169">
            <v>400000</v>
          </cell>
          <cell r="BJ169">
            <v>400000</v>
          </cell>
          <cell r="BM169">
            <v>400000</v>
          </cell>
        </row>
        <row r="170">
          <cell r="AK170" t="str">
            <v>4.03.4.03.01.E.002.024.5.2.2.05.01_3</v>
          </cell>
          <cell r="AL170">
            <v>3</v>
          </cell>
          <cell r="AM170" t="str">
            <v>Service_AB 2022 IS</v>
          </cell>
          <cell r="AN170">
            <v>4</v>
          </cell>
          <cell r="AO170" t="str">
            <v>kali</v>
          </cell>
          <cell r="AP170">
            <v>45000</v>
          </cell>
          <cell r="AQ170">
            <v>180000</v>
          </cell>
          <cell r="AT170">
            <v>0</v>
          </cell>
          <cell r="AU170">
            <v>0</v>
          </cell>
          <cell r="AW170">
            <v>4</v>
          </cell>
          <cell r="AX170">
            <v>213000</v>
          </cell>
          <cell r="AZ170">
            <v>0</v>
          </cell>
          <cell r="BA170">
            <v>-33000</v>
          </cell>
          <cell r="BB170" t="str">
            <v>.</v>
          </cell>
          <cell r="BD170">
            <v>45000</v>
          </cell>
          <cell r="BG170">
            <v>45000</v>
          </cell>
          <cell r="BJ170">
            <v>45000</v>
          </cell>
          <cell r="BM170">
            <v>45000</v>
          </cell>
        </row>
        <row r="171">
          <cell r="AK171" t="str">
            <v>4.03.4.03.01.E.002.024.5.2.2.05.01_4</v>
          </cell>
          <cell r="AL171">
            <v>4</v>
          </cell>
          <cell r="AM171" t="str">
            <v>Service_AB 2082 IH</v>
          </cell>
          <cell r="AN171">
            <v>4</v>
          </cell>
          <cell r="AO171" t="str">
            <v>kali</v>
          </cell>
          <cell r="AP171">
            <v>45000</v>
          </cell>
          <cell r="AQ171">
            <v>180000</v>
          </cell>
          <cell r="AT171">
            <v>0</v>
          </cell>
          <cell r="AU171">
            <v>0</v>
          </cell>
          <cell r="AW171">
            <v>4</v>
          </cell>
          <cell r="AX171">
            <v>145000</v>
          </cell>
          <cell r="AZ171">
            <v>0</v>
          </cell>
          <cell r="BA171">
            <v>35000</v>
          </cell>
          <cell r="BD171">
            <v>45000</v>
          </cell>
          <cell r="BG171">
            <v>45000</v>
          </cell>
          <cell r="BJ171">
            <v>45000</v>
          </cell>
          <cell r="BM171">
            <v>45000</v>
          </cell>
        </row>
        <row r="172">
          <cell r="AK172" t="str">
            <v>4.03.4.03.01.E.002.024.5.2.2.05.01_5</v>
          </cell>
          <cell r="AL172">
            <v>5</v>
          </cell>
          <cell r="AM172" t="str">
            <v>Service_AB 2081 IH</v>
          </cell>
          <cell r="AN172">
            <v>4</v>
          </cell>
          <cell r="AO172" t="str">
            <v>kali</v>
          </cell>
          <cell r="AP172">
            <v>45000</v>
          </cell>
          <cell r="AQ172">
            <v>180000</v>
          </cell>
          <cell r="AT172">
            <v>0</v>
          </cell>
          <cell r="AU172">
            <v>0</v>
          </cell>
          <cell r="AW172">
            <v>5</v>
          </cell>
          <cell r="AX172">
            <v>165000</v>
          </cell>
          <cell r="AZ172">
            <v>-1</v>
          </cell>
          <cell r="BA172">
            <v>15000</v>
          </cell>
          <cell r="BD172">
            <v>45000</v>
          </cell>
          <cell r="BG172">
            <v>45000</v>
          </cell>
          <cell r="BJ172">
            <v>45000</v>
          </cell>
          <cell r="BM172">
            <v>45000</v>
          </cell>
        </row>
        <row r="173">
          <cell r="AK173" t="str">
            <v>4.03.4.03.01.E.002.024.5.2.2.05.01_6</v>
          </cell>
          <cell r="AL173">
            <v>6</v>
          </cell>
          <cell r="AM173" t="str">
            <v>Service_AB 2045 UA</v>
          </cell>
          <cell r="AN173">
            <v>4</v>
          </cell>
          <cell r="AO173" t="str">
            <v>kali</v>
          </cell>
          <cell r="AP173">
            <v>45000</v>
          </cell>
          <cell r="AQ173">
            <v>180000</v>
          </cell>
          <cell r="AT173">
            <v>0</v>
          </cell>
          <cell r="AU173">
            <v>0</v>
          </cell>
          <cell r="AW173">
            <v>2</v>
          </cell>
          <cell r="AX173">
            <v>195000</v>
          </cell>
          <cell r="AZ173">
            <v>2</v>
          </cell>
          <cell r="BA173">
            <v>-15000</v>
          </cell>
          <cell r="BB173" t="str">
            <v>.</v>
          </cell>
          <cell r="BD173">
            <v>45000</v>
          </cell>
          <cell r="BG173">
            <v>45000</v>
          </cell>
          <cell r="BJ173">
            <v>45000</v>
          </cell>
          <cell r="BM173">
            <v>45000</v>
          </cell>
        </row>
        <row r="174">
          <cell r="AM174" t="str">
            <v/>
          </cell>
          <cell r="AW174">
            <v>0</v>
          </cell>
          <cell r="AX174">
            <v>0</v>
          </cell>
        </row>
        <row r="175">
          <cell r="AK175" t="str">
            <v>4.03.4.03.01.E.002.024.5.2.2.05.02</v>
          </cell>
          <cell r="AM175" t="str">
            <v>Belanja Penggantian Suku Cadang</v>
          </cell>
          <cell r="AQ175">
            <v>14623000</v>
          </cell>
          <cell r="AW175">
            <v>0</v>
          </cell>
          <cell r="AX175">
            <v>0</v>
          </cell>
          <cell r="BC175">
            <v>0</v>
          </cell>
          <cell r="BD175">
            <v>1400000</v>
          </cell>
          <cell r="BE175">
            <v>0</v>
          </cell>
          <cell r="BF175">
            <v>7022420</v>
          </cell>
          <cell r="BG175">
            <v>1200000</v>
          </cell>
          <cell r="BH175">
            <v>0</v>
          </cell>
          <cell r="BI175">
            <v>0</v>
          </cell>
          <cell r="BJ175">
            <v>3600220</v>
          </cell>
          <cell r="BK175">
            <v>0</v>
          </cell>
          <cell r="BL175">
            <v>0</v>
          </cell>
          <cell r="BM175">
            <v>1400000</v>
          </cell>
          <cell r="BN175">
            <v>360</v>
          </cell>
        </row>
        <row r="176">
          <cell r="AK176" t="str">
            <v>4.03.4.03.01.E.002.024.5.2.2.05.02_1</v>
          </cell>
          <cell r="AL176">
            <v>1</v>
          </cell>
          <cell r="AM176" t="str">
            <v>Reparasi dan penggantian suku cadang 1 - 5 tahun_AB 53 A</v>
          </cell>
          <cell r="AN176">
            <v>2</v>
          </cell>
          <cell r="AO176" t="str">
            <v>kali</v>
          </cell>
          <cell r="AP176">
            <v>1200000</v>
          </cell>
          <cell r="AQ176">
            <v>2400000</v>
          </cell>
          <cell r="AT176">
            <v>2</v>
          </cell>
          <cell r="AU176">
            <v>725000</v>
          </cell>
          <cell r="AW176">
            <v>2</v>
          </cell>
          <cell r="AX176">
            <v>725000</v>
          </cell>
          <cell r="AZ176">
            <v>0</v>
          </cell>
          <cell r="BA176">
            <v>1675000</v>
          </cell>
          <cell r="BB176" t="str">
            <v>.</v>
          </cell>
          <cell r="BG176">
            <v>1200000</v>
          </cell>
          <cell r="BJ176">
            <v>1200000</v>
          </cell>
        </row>
        <row r="177">
          <cell r="AK177" t="str">
            <v>4.03.4.03.01.E.002.024.5.2.2.05.02_2</v>
          </cell>
          <cell r="AL177">
            <v>2</v>
          </cell>
          <cell r="AM177" t="str">
            <v>Reparasi dan penggantian suku cadang 5 - 10 tahun_AB 1033 UA</v>
          </cell>
          <cell r="AN177">
            <v>2</v>
          </cell>
          <cell r="AO177" t="str">
            <v>kali</v>
          </cell>
          <cell r="AP177">
            <v>1400000</v>
          </cell>
          <cell r="AQ177">
            <v>2800000</v>
          </cell>
          <cell r="AT177">
            <v>0</v>
          </cell>
          <cell r="AU177">
            <v>0</v>
          </cell>
          <cell r="AW177">
            <v>6</v>
          </cell>
          <cell r="AX177">
            <v>2350000</v>
          </cell>
          <cell r="AZ177">
            <v>-4</v>
          </cell>
          <cell r="BA177">
            <v>450000</v>
          </cell>
          <cell r="BD177">
            <v>1400000</v>
          </cell>
          <cell r="BM177">
            <v>1400000</v>
          </cell>
        </row>
        <row r="178">
          <cell r="AK178" t="str">
            <v>4.03.4.03.01.E.002.024.5.2.2.05.02_3</v>
          </cell>
          <cell r="AL178">
            <v>3</v>
          </cell>
          <cell r="AM178" t="str">
            <v>Aki_AB 53 A</v>
          </cell>
          <cell r="AN178">
            <v>1</v>
          </cell>
          <cell r="AO178" t="str">
            <v>bh</v>
          </cell>
          <cell r="AP178">
            <v>1355200</v>
          </cell>
          <cell r="AT178">
            <v>0</v>
          </cell>
          <cell r="AU178">
            <v>0</v>
          </cell>
          <cell r="AW178">
            <v>0</v>
          </cell>
          <cell r="AX178">
            <v>0</v>
          </cell>
          <cell r="AZ178">
            <v>1</v>
          </cell>
          <cell r="BA178">
            <v>0</v>
          </cell>
        </row>
        <row r="179">
          <cell r="AK179" t="str">
            <v>4.03.4.03.01.E.002.024.5.2.2.05.02_4</v>
          </cell>
          <cell r="AL179">
            <v>4</v>
          </cell>
          <cell r="AM179" t="str">
            <v>Aki_AB 1033 UA</v>
          </cell>
          <cell r="AN179">
            <v>1</v>
          </cell>
          <cell r="AO179" t="str">
            <v>bh</v>
          </cell>
          <cell r="AP179">
            <v>1355200</v>
          </cell>
          <cell r="AQ179">
            <v>1355200</v>
          </cell>
          <cell r="AT179">
            <v>0</v>
          </cell>
          <cell r="AU179">
            <v>0</v>
          </cell>
          <cell r="AW179">
            <v>1</v>
          </cell>
          <cell r="AX179">
            <v>875000</v>
          </cell>
          <cell r="AZ179">
            <v>0</v>
          </cell>
          <cell r="BA179">
            <v>480200</v>
          </cell>
          <cell r="BB179" t="str">
            <v>.</v>
          </cell>
          <cell r="BF179">
            <v>1355200</v>
          </cell>
        </row>
        <row r="180">
          <cell r="AK180" t="str">
            <v>4.03.4.03.01.E.002.024.5.2.2.05.02_5</v>
          </cell>
          <cell r="AL180">
            <v>5</v>
          </cell>
          <cell r="AM180" t="str">
            <v>Ban Luar_AB 53 A</v>
          </cell>
          <cell r="AN180">
            <v>2</v>
          </cell>
          <cell r="AO180" t="str">
            <v>bh</v>
          </cell>
          <cell r="AP180">
            <v>1633500</v>
          </cell>
          <cell r="AT180">
            <v>0</v>
          </cell>
          <cell r="AU180">
            <v>0</v>
          </cell>
          <cell r="AW180">
            <v>0</v>
          </cell>
          <cell r="AX180">
            <v>0</v>
          </cell>
          <cell r="AZ180">
            <v>2</v>
          </cell>
          <cell r="BA180">
            <v>0</v>
          </cell>
        </row>
        <row r="181">
          <cell r="AK181" t="str">
            <v>4.03.4.03.01.E.002.024.5.2.2.05.02_6</v>
          </cell>
          <cell r="AL181">
            <v>6</v>
          </cell>
          <cell r="AM181" t="str">
            <v>Ban Luar_AB 1033 UA</v>
          </cell>
          <cell r="AN181">
            <v>2</v>
          </cell>
          <cell r="AO181" t="str">
            <v>bh</v>
          </cell>
          <cell r="AP181">
            <v>1633500</v>
          </cell>
          <cell r="AQ181">
            <v>3267000</v>
          </cell>
          <cell r="AT181">
            <v>0</v>
          </cell>
          <cell r="AU181">
            <v>0</v>
          </cell>
          <cell r="AW181">
            <v>2</v>
          </cell>
          <cell r="AX181">
            <v>1500000</v>
          </cell>
          <cell r="AZ181">
            <v>0</v>
          </cell>
          <cell r="BA181">
            <v>1767000</v>
          </cell>
          <cell r="BF181">
            <v>3267000</v>
          </cell>
        </row>
        <row r="182">
          <cell r="AK182" t="str">
            <v>4.03.4.03.01.E.002.024.5.2.2.05.02_7</v>
          </cell>
          <cell r="AL182">
            <v>7</v>
          </cell>
          <cell r="AM182" t="str">
            <v>Reparasi dan penggantian suku cadang 5 - 10 tahun keatas_AB 2082 IH</v>
          </cell>
          <cell r="AN182">
            <v>2</v>
          </cell>
          <cell r="AO182" t="str">
            <v>kali</v>
          </cell>
          <cell r="AP182">
            <v>260000</v>
          </cell>
          <cell r="AQ182">
            <v>520000</v>
          </cell>
          <cell r="AT182">
            <v>0</v>
          </cell>
          <cell r="AU182">
            <v>0</v>
          </cell>
          <cell r="AW182">
            <v>4</v>
          </cell>
          <cell r="AX182">
            <v>541000</v>
          </cell>
          <cell r="AZ182">
            <v>-2</v>
          </cell>
          <cell r="BA182">
            <v>-21000</v>
          </cell>
          <cell r="BB182" t="str">
            <v>.</v>
          </cell>
          <cell r="BF182">
            <v>260000</v>
          </cell>
          <cell r="BJ182">
            <v>260000</v>
          </cell>
        </row>
        <row r="183">
          <cell r="AK183" t="str">
            <v>4.03.4.03.01.E.002.024.5.2.2.05.02_8</v>
          </cell>
          <cell r="AL183">
            <v>8</v>
          </cell>
          <cell r="AM183" t="str">
            <v>Reparasi dan penggantian suku cadang 5 - 10 tahun keatas_AB 2081 IH</v>
          </cell>
          <cell r="AN183">
            <v>2</v>
          </cell>
          <cell r="AO183" t="str">
            <v>kali</v>
          </cell>
          <cell r="AP183">
            <v>260000</v>
          </cell>
          <cell r="AQ183">
            <v>520000</v>
          </cell>
          <cell r="AT183">
            <v>0</v>
          </cell>
          <cell r="AU183">
            <v>0</v>
          </cell>
          <cell r="AW183">
            <v>4</v>
          </cell>
          <cell r="AX183">
            <v>363000</v>
          </cell>
          <cell r="AZ183">
            <v>-2</v>
          </cell>
          <cell r="BA183">
            <v>157000</v>
          </cell>
          <cell r="BF183">
            <v>260000</v>
          </cell>
          <cell r="BJ183">
            <v>260000</v>
          </cell>
        </row>
        <row r="184">
          <cell r="AK184" t="str">
            <v>4.03.4.03.01.E.002.024.5.2.2.05.02_9</v>
          </cell>
          <cell r="AL184">
            <v>9</v>
          </cell>
          <cell r="AM184" t="str">
            <v>Reparasi dan penggantian suku cadang 5 - 10 tahun keatas_AB 2045 UA</v>
          </cell>
          <cell r="AN184">
            <v>2</v>
          </cell>
          <cell r="AO184" t="str">
            <v>kali</v>
          </cell>
          <cell r="AP184">
            <v>260000</v>
          </cell>
          <cell r="AQ184">
            <v>520000</v>
          </cell>
          <cell r="AT184">
            <v>0</v>
          </cell>
          <cell r="AU184">
            <v>0</v>
          </cell>
          <cell r="AW184">
            <v>3</v>
          </cell>
          <cell r="AX184">
            <v>450000</v>
          </cell>
          <cell r="AZ184">
            <v>-1</v>
          </cell>
          <cell r="BA184">
            <v>70000</v>
          </cell>
          <cell r="BF184">
            <v>260000</v>
          </cell>
          <cell r="BJ184">
            <v>260000</v>
          </cell>
        </row>
        <row r="185">
          <cell r="AK185" t="str">
            <v>4.03.4.03.01.E.002.024.5.2.2.05.02_10</v>
          </cell>
          <cell r="AL185">
            <v>10</v>
          </cell>
          <cell r="AM185" t="str">
            <v>Reparasi dan penggantian suku cadang 1 - 5 tahun_AB 2022 IS</v>
          </cell>
          <cell r="AN185">
            <v>2</v>
          </cell>
          <cell r="AO185" t="str">
            <v>kali</v>
          </cell>
          <cell r="AP185">
            <v>190000</v>
          </cell>
          <cell r="AQ185">
            <v>380000</v>
          </cell>
          <cell r="AT185">
            <v>0</v>
          </cell>
          <cell r="AU185">
            <v>0</v>
          </cell>
          <cell r="AW185">
            <v>3</v>
          </cell>
          <cell r="AX185">
            <v>316000</v>
          </cell>
          <cell r="AZ185">
            <v>-1</v>
          </cell>
          <cell r="BA185">
            <v>64000</v>
          </cell>
          <cell r="BB185" t="str">
            <v>.</v>
          </cell>
          <cell r="BF185">
            <v>190000</v>
          </cell>
          <cell r="BJ185">
            <v>190000</v>
          </cell>
        </row>
        <row r="186">
          <cell r="AK186" t="str">
            <v>4.03.4.03.01.E.002.024.5.2.2.05.02_11</v>
          </cell>
          <cell r="AL186">
            <v>11</v>
          </cell>
          <cell r="AM186" t="str">
            <v>Aki_AB 2022 IS</v>
          </cell>
          <cell r="AN186">
            <v>1</v>
          </cell>
          <cell r="AO186" t="str">
            <v>bh</v>
          </cell>
          <cell r="AP186">
            <v>211750</v>
          </cell>
          <cell r="AQ186">
            <v>211750</v>
          </cell>
          <cell r="AT186">
            <v>0</v>
          </cell>
          <cell r="AU186">
            <v>0</v>
          </cell>
          <cell r="AW186">
            <v>1</v>
          </cell>
          <cell r="AX186">
            <v>190000</v>
          </cell>
          <cell r="AZ186">
            <v>0</v>
          </cell>
          <cell r="BA186">
            <v>21750</v>
          </cell>
          <cell r="BF186">
            <v>211750</v>
          </cell>
        </row>
        <row r="187">
          <cell r="AK187" t="str">
            <v>4.03.4.03.01.E.002.024.5.2.2.05.02_12</v>
          </cell>
          <cell r="AL187">
            <v>12</v>
          </cell>
          <cell r="AM187" t="str">
            <v>Aki_AB 2082 IH</v>
          </cell>
          <cell r="AN187">
            <v>1</v>
          </cell>
          <cell r="AO187" t="str">
            <v>bh</v>
          </cell>
          <cell r="AP187">
            <v>211750</v>
          </cell>
          <cell r="AQ187">
            <v>211750</v>
          </cell>
          <cell r="AT187">
            <v>0</v>
          </cell>
          <cell r="AU187">
            <v>0</v>
          </cell>
          <cell r="AW187">
            <v>1</v>
          </cell>
          <cell r="AX187">
            <v>210000</v>
          </cell>
          <cell r="AZ187">
            <v>0</v>
          </cell>
          <cell r="BA187">
            <v>1750</v>
          </cell>
          <cell r="BF187">
            <v>211750</v>
          </cell>
        </row>
        <row r="188">
          <cell r="AK188" t="str">
            <v>4.03.4.03.01.E.002.024.5.2.2.05.02_13</v>
          </cell>
          <cell r="AL188">
            <v>13</v>
          </cell>
          <cell r="AM188" t="str">
            <v>Aki_AB 2081 IH</v>
          </cell>
          <cell r="AN188">
            <v>1</v>
          </cell>
          <cell r="AO188" t="str">
            <v>bh</v>
          </cell>
          <cell r="AP188">
            <v>211750</v>
          </cell>
          <cell r="AQ188">
            <v>211750</v>
          </cell>
          <cell r="AT188">
            <v>0</v>
          </cell>
          <cell r="AU188">
            <v>0</v>
          </cell>
          <cell r="AW188">
            <v>1</v>
          </cell>
          <cell r="AX188">
            <v>210000</v>
          </cell>
          <cell r="AZ188">
            <v>0</v>
          </cell>
          <cell r="BA188">
            <v>1750</v>
          </cell>
          <cell r="BJ188">
            <v>211750</v>
          </cell>
        </row>
        <row r="189">
          <cell r="AK189" t="str">
            <v>4.03.4.03.01.E.002.024.5.2.2.05.02_14</v>
          </cell>
          <cell r="AL189">
            <v>14</v>
          </cell>
          <cell r="AM189" t="str">
            <v>Aki_AB 2045 UA</v>
          </cell>
          <cell r="AN189">
            <v>1</v>
          </cell>
          <cell r="AO189" t="str">
            <v>bh</v>
          </cell>
          <cell r="AP189">
            <v>211750</v>
          </cell>
          <cell r="AQ189">
            <v>211750</v>
          </cell>
          <cell r="AT189">
            <v>0</v>
          </cell>
          <cell r="AU189">
            <v>0</v>
          </cell>
          <cell r="AW189">
            <v>1</v>
          </cell>
          <cell r="AX189">
            <v>170000</v>
          </cell>
          <cell r="AZ189">
            <v>0</v>
          </cell>
          <cell r="BA189">
            <v>41750</v>
          </cell>
          <cell r="BJ189">
            <v>211750</v>
          </cell>
        </row>
        <row r="190">
          <cell r="AK190" t="str">
            <v>4.03.4.03.01.E.002.024.5.2.2.05.02_15</v>
          </cell>
          <cell r="AL190">
            <v>15</v>
          </cell>
          <cell r="AM190" t="str">
            <v>Ban Luar_AB 2022 IS</v>
          </cell>
          <cell r="AN190">
            <v>2</v>
          </cell>
          <cell r="AO190" t="str">
            <v>bh</v>
          </cell>
          <cell r="AP190">
            <v>205700</v>
          </cell>
          <cell r="AQ190">
            <v>411400</v>
          </cell>
          <cell r="AT190">
            <v>0</v>
          </cell>
          <cell r="AU190">
            <v>0</v>
          </cell>
          <cell r="AW190">
            <v>2</v>
          </cell>
          <cell r="AX190">
            <v>371000</v>
          </cell>
          <cell r="AZ190">
            <v>0</v>
          </cell>
          <cell r="BA190">
            <v>40400</v>
          </cell>
          <cell r="BF190">
            <v>205700</v>
          </cell>
          <cell r="BJ190">
            <v>205700</v>
          </cell>
        </row>
        <row r="191">
          <cell r="AK191" t="str">
            <v>4.03.4.03.01.E.002.024.5.2.2.05.02_16</v>
          </cell>
          <cell r="AL191">
            <v>16</v>
          </cell>
          <cell r="AM191" t="str">
            <v>Ban Luar_AB 2082 IH</v>
          </cell>
          <cell r="AN191">
            <v>2</v>
          </cell>
          <cell r="AO191" t="str">
            <v>bh</v>
          </cell>
          <cell r="AP191">
            <v>205700</v>
          </cell>
          <cell r="AQ191">
            <v>411400</v>
          </cell>
          <cell r="AT191">
            <v>0</v>
          </cell>
          <cell r="AU191">
            <v>0</v>
          </cell>
          <cell r="AW191">
            <v>2</v>
          </cell>
          <cell r="AX191">
            <v>333000</v>
          </cell>
          <cell r="AZ191">
            <v>0</v>
          </cell>
          <cell r="BA191">
            <v>78400</v>
          </cell>
          <cell r="BB191" t="str">
            <v>.</v>
          </cell>
          <cell r="BF191">
            <v>205700</v>
          </cell>
          <cell r="BJ191">
            <v>205700</v>
          </cell>
        </row>
        <row r="192">
          <cell r="AK192" t="str">
            <v>4.03.4.03.01.E.002.024.5.2.2.05.02_17</v>
          </cell>
          <cell r="AL192">
            <v>17</v>
          </cell>
          <cell r="AM192" t="str">
            <v>Ban Luar_AB 2081 IH</v>
          </cell>
          <cell r="AN192">
            <v>2</v>
          </cell>
          <cell r="AO192" t="str">
            <v>bh</v>
          </cell>
          <cell r="AP192">
            <v>205700</v>
          </cell>
          <cell r="AQ192">
            <v>411400</v>
          </cell>
          <cell r="AT192">
            <v>0</v>
          </cell>
          <cell r="AU192">
            <v>0</v>
          </cell>
          <cell r="AW192">
            <v>2</v>
          </cell>
          <cell r="AX192">
            <v>300000</v>
          </cell>
          <cell r="AZ192">
            <v>0</v>
          </cell>
          <cell r="BA192">
            <v>111400</v>
          </cell>
          <cell r="BF192">
            <v>205700</v>
          </cell>
          <cell r="BJ192">
            <v>205700</v>
          </cell>
        </row>
        <row r="193">
          <cell r="AK193" t="str">
            <v>4.03.4.03.01.E.002.024.5.2.2.05.02_18</v>
          </cell>
          <cell r="AL193">
            <v>18</v>
          </cell>
          <cell r="AM193" t="str">
            <v>Ban Luar_AB 2045 UA</v>
          </cell>
          <cell r="AN193">
            <v>2</v>
          </cell>
          <cell r="AO193" t="str">
            <v>bh</v>
          </cell>
          <cell r="AP193">
            <v>205700</v>
          </cell>
          <cell r="AQ193">
            <v>411400</v>
          </cell>
          <cell r="AT193">
            <v>0</v>
          </cell>
          <cell r="AU193">
            <v>0</v>
          </cell>
          <cell r="AW193">
            <v>2</v>
          </cell>
          <cell r="AX193">
            <v>340000</v>
          </cell>
          <cell r="AZ193">
            <v>0</v>
          </cell>
          <cell r="BA193">
            <v>71400</v>
          </cell>
          <cell r="BF193">
            <v>205700</v>
          </cell>
          <cell r="BJ193">
            <v>205700</v>
          </cell>
        </row>
        <row r="194">
          <cell r="AK194" t="str">
            <v>4.03.4.03.01.E.002.024.5.2.2.05.02_19</v>
          </cell>
          <cell r="AL194">
            <v>19</v>
          </cell>
          <cell r="AM194" t="str">
            <v>Ban Dalam_AB 2022 IS</v>
          </cell>
          <cell r="AN194">
            <v>2</v>
          </cell>
          <cell r="AO194" t="str">
            <v>bh</v>
          </cell>
          <cell r="AP194">
            <v>45980</v>
          </cell>
          <cell r="AQ194">
            <v>91960</v>
          </cell>
          <cell r="AT194">
            <v>0</v>
          </cell>
          <cell r="AU194">
            <v>0</v>
          </cell>
          <cell r="AW194">
            <v>2</v>
          </cell>
          <cell r="AX194">
            <v>70000</v>
          </cell>
          <cell r="AZ194">
            <v>0</v>
          </cell>
          <cell r="BA194">
            <v>21960</v>
          </cell>
          <cell r="BF194">
            <v>45980</v>
          </cell>
          <cell r="BJ194">
            <v>45980</v>
          </cell>
        </row>
        <row r="195">
          <cell r="AK195" t="str">
            <v>4.03.4.03.01.E.002.024.5.2.2.05.02_20</v>
          </cell>
          <cell r="AL195">
            <v>20</v>
          </cell>
          <cell r="AM195" t="str">
            <v>Ban Dalam_AB 2082 IH</v>
          </cell>
          <cell r="AN195">
            <v>2</v>
          </cell>
          <cell r="AO195" t="str">
            <v>bh</v>
          </cell>
          <cell r="AP195">
            <v>45980</v>
          </cell>
          <cell r="AQ195">
            <v>91960</v>
          </cell>
          <cell r="AT195">
            <v>0</v>
          </cell>
          <cell r="AU195">
            <v>0</v>
          </cell>
          <cell r="AW195">
            <v>2</v>
          </cell>
          <cell r="AX195">
            <v>80000</v>
          </cell>
          <cell r="AZ195">
            <v>0</v>
          </cell>
          <cell r="BA195">
            <v>11960</v>
          </cell>
          <cell r="BF195">
            <v>45980</v>
          </cell>
          <cell r="BJ195">
            <v>45980</v>
          </cell>
        </row>
        <row r="196">
          <cell r="AK196" t="str">
            <v>4.03.4.03.01.E.002.024.5.2.2.05.02_21</v>
          </cell>
          <cell r="AL196">
            <v>21</v>
          </cell>
          <cell r="AM196" t="str">
            <v>Ban Dalam_AB 2081 IH</v>
          </cell>
          <cell r="AN196">
            <v>2</v>
          </cell>
          <cell r="AO196" t="str">
            <v>bh</v>
          </cell>
          <cell r="AP196">
            <v>45980</v>
          </cell>
          <cell r="AQ196">
            <v>91960</v>
          </cell>
          <cell r="AT196">
            <v>0</v>
          </cell>
          <cell r="AU196">
            <v>0</v>
          </cell>
          <cell r="AW196">
            <v>1</v>
          </cell>
          <cell r="AX196">
            <v>40000</v>
          </cell>
          <cell r="AZ196">
            <v>1</v>
          </cell>
          <cell r="BA196">
            <v>51960</v>
          </cell>
          <cell r="BF196">
            <v>45980</v>
          </cell>
          <cell r="BJ196">
            <v>45980</v>
          </cell>
        </row>
        <row r="197">
          <cell r="AK197" t="str">
            <v>4.03.4.03.01.E.002.024.5.2.2.05.02_22</v>
          </cell>
          <cell r="AL197">
            <v>22</v>
          </cell>
          <cell r="AM197" t="str">
            <v>Ban Dalam_AB 2045 UA</v>
          </cell>
          <cell r="AN197">
            <v>2</v>
          </cell>
          <cell r="AO197" t="str">
            <v>bh</v>
          </cell>
          <cell r="AP197">
            <v>45980</v>
          </cell>
          <cell r="AQ197">
            <v>91960</v>
          </cell>
          <cell r="AT197">
            <v>0</v>
          </cell>
          <cell r="AU197">
            <v>0</v>
          </cell>
          <cell r="AW197">
            <v>2</v>
          </cell>
          <cell r="AX197">
            <v>85000</v>
          </cell>
          <cell r="AZ197">
            <v>0</v>
          </cell>
          <cell r="BA197">
            <v>6960</v>
          </cell>
          <cell r="BF197">
            <v>45980</v>
          </cell>
          <cell r="BJ197">
            <v>45980</v>
          </cell>
        </row>
        <row r="198">
          <cell r="AK198" t="str">
            <v/>
          </cell>
          <cell r="AQ198">
            <v>360</v>
          </cell>
          <cell r="AW198">
            <v>0</v>
          </cell>
          <cell r="AX198">
            <v>0</v>
          </cell>
          <cell r="BN198">
            <v>360</v>
          </cell>
        </row>
        <row r="199">
          <cell r="AK199" t="str">
            <v>4.03.4.03.01.E.002.024.5.2.2.05.04</v>
          </cell>
          <cell r="AM199" t="str">
            <v>Belanja Bahan Bakar Minyak/Gas dan Pelumas</v>
          </cell>
          <cell r="AQ199">
            <v>25054000</v>
          </cell>
          <cell r="AW199">
            <v>0</v>
          </cell>
          <cell r="AX199">
            <v>0</v>
          </cell>
          <cell r="BC199">
            <v>2500000</v>
          </cell>
          <cell r="BD199">
            <v>3471300</v>
          </cell>
          <cell r="BE199">
            <v>2500000</v>
          </cell>
          <cell r="BF199">
            <v>2500000</v>
          </cell>
          <cell r="BG199">
            <v>3471300</v>
          </cell>
          <cell r="BH199">
            <v>2500000</v>
          </cell>
          <cell r="BI199">
            <v>2500000</v>
          </cell>
          <cell r="BJ199">
            <v>1805700</v>
          </cell>
          <cell r="BK199">
            <v>800000</v>
          </cell>
          <cell r="BL199">
            <v>800000</v>
          </cell>
          <cell r="BM199">
            <v>1005700</v>
          </cell>
          <cell r="BN199">
            <v>1200000</v>
          </cell>
        </row>
        <row r="200">
          <cell r="AK200" t="str">
            <v>4.03.4.03.01.E.002.024.5.2.2.05.04_1</v>
          </cell>
          <cell r="AL200">
            <v>1</v>
          </cell>
          <cell r="AM200" t="str">
            <v>BBM_AB 53 A</v>
          </cell>
          <cell r="AN200">
            <v>720</v>
          </cell>
          <cell r="AO200" t="str">
            <v>liter</v>
          </cell>
          <cell r="AP200">
            <v>10000</v>
          </cell>
          <cell r="AQ200">
            <v>7200000</v>
          </cell>
          <cell r="AT200">
            <v>65</v>
          </cell>
          <cell r="AU200">
            <v>640250</v>
          </cell>
          <cell r="AW200">
            <v>812.8</v>
          </cell>
          <cell r="AX200">
            <v>8028830</v>
          </cell>
          <cell r="AZ200">
            <v>-92.799999999999955</v>
          </cell>
          <cell r="BA200">
            <v>-828830</v>
          </cell>
          <cell r="BC200">
            <v>1000000</v>
          </cell>
          <cell r="BD200">
            <v>1000000</v>
          </cell>
          <cell r="BE200">
            <v>1000000</v>
          </cell>
          <cell r="BF200">
            <v>1000000</v>
          </cell>
          <cell r="BG200">
            <v>1000000</v>
          </cell>
          <cell r="BH200">
            <v>1000000</v>
          </cell>
          <cell r="BI200">
            <v>1000000</v>
          </cell>
          <cell r="BJ200">
            <v>200000</v>
          </cell>
        </row>
        <row r="201">
          <cell r="AK201" t="str">
            <v>4.03.4.03.01.E.002.024.5.2.2.05.04_2</v>
          </cell>
          <cell r="AL201">
            <v>2</v>
          </cell>
          <cell r="AM201" t="str">
            <v>BBM_AB 1033 UA</v>
          </cell>
          <cell r="AN201">
            <v>550</v>
          </cell>
          <cell r="AO201" t="str">
            <v>liter</v>
          </cell>
          <cell r="AP201">
            <v>10000</v>
          </cell>
          <cell r="AQ201">
            <v>5500000</v>
          </cell>
          <cell r="AT201">
            <v>70</v>
          </cell>
          <cell r="AU201">
            <v>689500</v>
          </cell>
          <cell r="AW201">
            <v>447.03351955307261</v>
          </cell>
          <cell r="AX201">
            <v>4738500</v>
          </cell>
          <cell r="AZ201">
            <v>102.96648044692739</v>
          </cell>
          <cell r="BA201">
            <v>761500</v>
          </cell>
          <cell r="BC201">
            <v>700000</v>
          </cell>
          <cell r="BD201">
            <v>700000</v>
          </cell>
          <cell r="BE201">
            <v>700000</v>
          </cell>
          <cell r="BF201">
            <v>700000</v>
          </cell>
          <cell r="BG201">
            <v>700000</v>
          </cell>
          <cell r="BH201">
            <v>700000</v>
          </cell>
          <cell r="BI201">
            <v>700000</v>
          </cell>
          <cell r="BJ201">
            <v>600000</v>
          </cell>
        </row>
        <row r="202">
          <cell r="AK202" t="str">
            <v>4.03.4.03.01.E.002.024.5.2.2.05.04_3</v>
          </cell>
          <cell r="AL202">
            <v>3</v>
          </cell>
          <cell r="AM202" t="str">
            <v>Pelumas_AB 53 A</v>
          </cell>
          <cell r="AN202">
            <v>8</v>
          </cell>
          <cell r="AO202" t="str">
            <v>liter</v>
          </cell>
          <cell r="AP202">
            <v>191400</v>
          </cell>
          <cell r="AT202">
            <v>0</v>
          </cell>
          <cell r="AU202">
            <v>0</v>
          </cell>
          <cell r="AW202">
            <v>0</v>
          </cell>
          <cell r="AX202">
            <v>0</v>
          </cell>
          <cell r="AZ202">
            <v>8</v>
          </cell>
          <cell r="BA202">
            <v>0</v>
          </cell>
        </row>
        <row r="203">
          <cell r="AK203" t="str">
            <v>4.03.4.03.01.E.002.024.5.2.2.05.04_4</v>
          </cell>
          <cell r="AL203">
            <v>4</v>
          </cell>
          <cell r="AM203" t="str">
            <v>Pelumas_AB 1033 UA</v>
          </cell>
          <cell r="AN203">
            <v>8</v>
          </cell>
          <cell r="AO203" t="str">
            <v>liter</v>
          </cell>
          <cell r="AP203">
            <v>191400</v>
          </cell>
          <cell r="AQ203">
            <v>1531200</v>
          </cell>
          <cell r="AT203">
            <v>0</v>
          </cell>
          <cell r="AU203">
            <v>0</v>
          </cell>
          <cell r="AW203">
            <v>2</v>
          </cell>
          <cell r="AX203">
            <v>1145000</v>
          </cell>
          <cell r="AZ203">
            <v>6</v>
          </cell>
          <cell r="BA203">
            <v>386200</v>
          </cell>
          <cell r="BD203">
            <v>765600</v>
          </cell>
          <cell r="BG203">
            <v>765600</v>
          </cell>
        </row>
        <row r="204">
          <cell r="AK204" t="str">
            <v>4.03.4.03.01.E.002.024.5.2.2.05.04_5</v>
          </cell>
          <cell r="AL204">
            <v>5</v>
          </cell>
          <cell r="AM204" t="str">
            <v>BBM_AB 2022 IS</v>
          </cell>
          <cell r="AN204">
            <v>250</v>
          </cell>
          <cell r="AO204" t="str">
            <v>liter</v>
          </cell>
          <cell r="AP204">
            <v>10000</v>
          </cell>
          <cell r="AQ204">
            <v>2500000</v>
          </cell>
          <cell r="AT204">
            <v>17.600000000000001</v>
          </cell>
          <cell r="AU204">
            <v>173360</v>
          </cell>
          <cell r="AW204">
            <v>180.45999999999998</v>
          </cell>
          <cell r="AX204">
            <v>1784881</v>
          </cell>
          <cell r="AZ204">
            <v>69.54000000000002</v>
          </cell>
          <cell r="BA204">
            <v>715119</v>
          </cell>
          <cell r="BC204">
            <v>200000</v>
          </cell>
          <cell r="BD204">
            <v>200000</v>
          </cell>
          <cell r="BE204">
            <v>200000</v>
          </cell>
          <cell r="BF204">
            <v>200000</v>
          </cell>
          <cell r="BG204">
            <v>200000</v>
          </cell>
          <cell r="BH204">
            <v>200000</v>
          </cell>
          <cell r="BI204">
            <v>200000</v>
          </cell>
          <cell r="BJ204">
            <v>200000</v>
          </cell>
          <cell r="BK204">
            <v>200000</v>
          </cell>
          <cell r="BL204">
            <v>200000</v>
          </cell>
          <cell r="BM204">
            <v>200000</v>
          </cell>
          <cell r="BN204">
            <v>300000</v>
          </cell>
        </row>
        <row r="205">
          <cell r="AK205" t="str">
            <v>4.03.4.03.01.E.002.024.5.2.2.05.04_6</v>
          </cell>
          <cell r="AL205">
            <v>6</v>
          </cell>
          <cell r="AM205" t="str">
            <v>BBM_AB 2082 IH</v>
          </cell>
          <cell r="AN205">
            <v>250</v>
          </cell>
          <cell r="AO205" t="str">
            <v>liter</v>
          </cell>
          <cell r="AP205">
            <v>10000</v>
          </cell>
          <cell r="AQ205">
            <v>2500000</v>
          </cell>
          <cell r="AT205">
            <v>13</v>
          </cell>
          <cell r="AU205">
            <v>128050</v>
          </cell>
          <cell r="AW205">
            <v>219.34000000000003</v>
          </cell>
          <cell r="AX205">
            <v>2167814</v>
          </cell>
          <cell r="AZ205">
            <v>30.659999999999968</v>
          </cell>
          <cell r="BA205">
            <v>332186</v>
          </cell>
          <cell r="BC205">
            <v>200000</v>
          </cell>
          <cell r="BD205">
            <v>200000</v>
          </cell>
          <cell r="BE205">
            <v>200000</v>
          </cell>
          <cell r="BF205">
            <v>200000</v>
          </cell>
          <cell r="BG205">
            <v>200000</v>
          </cell>
          <cell r="BH205">
            <v>200000</v>
          </cell>
          <cell r="BI205">
            <v>200000</v>
          </cell>
          <cell r="BJ205">
            <v>200000</v>
          </cell>
          <cell r="BK205">
            <v>200000</v>
          </cell>
          <cell r="BL205">
            <v>200000</v>
          </cell>
          <cell r="BM205">
            <v>200000</v>
          </cell>
          <cell r="BN205">
            <v>300000</v>
          </cell>
        </row>
        <row r="206">
          <cell r="AK206" t="str">
            <v>4.03.4.03.01.E.002.024.5.2.2.05.04_7</v>
          </cell>
          <cell r="AL206">
            <v>7</v>
          </cell>
          <cell r="AM206" t="str">
            <v>BBM_AB 2081 IH</v>
          </cell>
          <cell r="AN206">
            <v>250</v>
          </cell>
          <cell r="AO206" t="str">
            <v>liter</v>
          </cell>
          <cell r="AP206">
            <v>10000</v>
          </cell>
          <cell r="AQ206">
            <v>2500000</v>
          </cell>
          <cell r="AT206">
            <v>20</v>
          </cell>
          <cell r="AU206">
            <v>197000</v>
          </cell>
          <cell r="AW206">
            <v>225.1</v>
          </cell>
          <cell r="AX206">
            <v>2224935</v>
          </cell>
          <cell r="AZ206">
            <v>24.900000000000006</v>
          </cell>
          <cell r="BA206">
            <v>275065</v>
          </cell>
          <cell r="BC206">
            <v>200000</v>
          </cell>
          <cell r="BD206">
            <v>200000</v>
          </cell>
          <cell r="BE206">
            <v>200000</v>
          </cell>
          <cell r="BF206">
            <v>200000</v>
          </cell>
          <cell r="BG206">
            <v>200000</v>
          </cell>
          <cell r="BH206">
            <v>200000</v>
          </cell>
          <cell r="BI206">
            <v>200000</v>
          </cell>
          <cell r="BJ206">
            <v>200000</v>
          </cell>
          <cell r="BK206">
            <v>200000</v>
          </cell>
          <cell r="BL206">
            <v>200000</v>
          </cell>
          <cell r="BM206">
            <v>200000</v>
          </cell>
          <cell r="BN206">
            <v>300000</v>
          </cell>
        </row>
        <row r="207">
          <cell r="AK207" t="str">
            <v>4.03.4.03.01.E.002.024.5.2.2.05.04_8</v>
          </cell>
          <cell r="AL207">
            <v>8</v>
          </cell>
          <cell r="AM207" t="str">
            <v>BBM_AB 2045 UA</v>
          </cell>
          <cell r="AN207">
            <v>250</v>
          </cell>
          <cell r="AO207" t="str">
            <v>liter</v>
          </cell>
          <cell r="AP207">
            <v>10000</v>
          </cell>
          <cell r="AQ207">
            <v>2500000</v>
          </cell>
          <cell r="AT207">
            <v>18</v>
          </cell>
          <cell r="AU207">
            <v>177300</v>
          </cell>
          <cell r="AW207">
            <v>209.25</v>
          </cell>
          <cell r="AX207">
            <v>2067500</v>
          </cell>
          <cell r="AZ207">
            <v>40.75</v>
          </cell>
          <cell r="BA207">
            <v>432500</v>
          </cell>
          <cell r="BC207">
            <v>200000</v>
          </cell>
          <cell r="BD207">
            <v>200000</v>
          </cell>
          <cell r="BE207">
            <v>200000</v>
          </cell>
          <cell r="BF207">
            <v>200000</v>
          </cell>
          <cell r="BG207">
            <v>200000</v>
          </cell>
          <cell r="BH207">
            <v>200000</v>
          </cell>
          <cell r="BI207">
            <v>200000</v>
          </cell>
          <cell r="BJ207">
            <v>200000</v>
          </cell>
          <cell r="BK207">
            <v>200000</v>
          </cell>
          <cell r="BL207">
            <v>200000</v>
          </cell>
          <cell r="BM207">
            <v>200000</v>
          </cell>
          <cell r="BN207">
            <v>300000</v>
          </cell>
        </row>
        <row r="208">
          <cell r="AK208" t="str">
            <v>4.03.4.03.01.E.002.024.5.2.2.05.04_9</v>
          </cell>
          <cell r="AL208">
            <v>9</v>
          </cell>
          <cell r="AM208" t="str">
            <v>Pelumas_AB 2022 IS</v>
          </cell>
          <cell r="AN208">
            <v>4</v>
          </cell>
          <cell r="AO208" t="str">
            <v>liter</v>
          </cell>
          <cell r="AP208">
            <v>51425</v>
          </cell>
          <cell r="AQ208">
            <v>205700</v>
          </cell>
          <cell r="AT208">
            <v>0</v>
          </cell>
          <cell r="AU208">
            <v>0</v>
          </cell>
          <cell r="AW208">
            <v>3</v>
          </cell>
          <cell r="AX208">
            <v>130000</v>
          </cell>
          <cell r="AZ208">
            <v>1</v>
          </cell>
          <cell r="BA208">
            <v>75700</v>
          </cell>
          <cell r="BD208">
            <v>51425</v>
          </cell>
          <cell r="BG208">
            <v>51425</v>
          </cell>
          <cell r="BJ208">
            <v>51425</v>
          </cell>
          <cell r="BM208">
            <v>51425</v>
          </cell>
        </row>
        <row r="209">
          <cell r="AK209" t="str">
            <v>4.03.4.03.01.E.002.024.5.2.2.05.04_10</v>
          </cell>
          <cell r="AL209">
            <v>10</v>
          </cell>
          <cell r="AM209" t="str">
            <v>Pelumas_AB 2082 IH</v>
          </cell>
          <cell r="AN209">
            <v>4</v>
          </cell>
          <cell r="AO209" t="str">
            <v>liter</v>
          </cell>
          <cell r="AP209">
            <v>51425</v>
          </cell>
          <cell r="AQ209">
            <v>205700</v>
          </cell>
          <cell r="AT209">
            <v>0</v>
          </cell>
          <cell r="AU209">
            <v>0</v>
          </cell>
          <cell r="AW209">
            <v>5</v>
          </cell>
          <cell r="AX209">
            <v>218000</v>
          </cell>
          <cell r="AZ209">
            <v>-1</v>
          </cell>
          <cell r="BA209">
            <v>-12300</v>
          </cell>
          <cell r="BD209">
            <v>51425</v>
          </cell>
          <cell r="BG209">
            <v>51425</v>
          </cell>
          <cell r="BJ209">
            <v>51425</v>
          </cell>
          <cell r="BM209">
            <v>51425</v>
          </cell>
        </row>
        <row r="210">
          <cell r="AK210" t="str">
            <v>4.03.4.03.01.E.002.024.5.2.2.05.04_11</v>
          </cell>
          <cell r="AL210">
            <v>11</v>
          </cell>
          <cell r="AM210" t="str">
            <v>Pelumas_AB 2081 IH</v>
          </cell>
          <cell r="AN210">
            <v>4</v>
          </cell>
          <cell r="AO210" t="str">
            <v>liter</v>
          </cell>
          <cell r="AP210">
            <v>51425</v>
          </cell>
          <cell r="AQ210">
            <v>205700</v>
          </cell>
          <cell r="AT210">
            <v>0</v>
          </cell>
          <cell r="AU210">
            <v>0</v>
          </cell>
          <cell r="AW210">
            <v>5</v>
          </cell>
          <cell r="AX210">
            <v>195000</v>
          </cell>
          <cell r="AZ210">
            <v>-1</v>
          </cell>
          <cell r="BA210">
            <v>10700</v>
          </cell>
          <cell r="BD210">
            <v>51425</v>
          </cell>
          <cell r="BG210">
            <v>51425</v>
          </cell>
          <cell r="BJ210">
            <v>51425</v>
          </cell>
          <cell r="BM210">
            <v>51425</v>
          </cell>
        </row>
        <row r="211">
          <cell r="AK211" t="str">
            <v>4.03.4.03.01.E.002.024.5.2.2.05.04_12</v>
          </cell>
          <cell r="AL211">
            <v>12</v>
          </cell>
          <cell r="AM211" t="str">
            <v>Pelumas_AB 2045 UA</v>
          </cell>
          <cell r="AN211">
            <v>4</v>
          </cell>
          <cell r="AO211" t="str">
            <v>liter</v>
          </cell>
          <cell r="AP211">
            <v>51425</v>
          </cell>
          <cell r="AQ211">
            <v>205700</v>
          </cell>
          <cell r="AT211">
            <v>0</v>
          </cell>
          <cell r="AU211">
            <v>0</v>
          </cell>
          <cell r="AW211">
            <v>3</v>
          </cell>
          <cell r="AX211">
            <v>118000</v>
          </cell>
          <cell r="AZ211">
            <v>1</v>
          </cell>
          <cell r="BA211">
            <v>87700</v>
          </cell>
          <cell r="BD211">
            <v>51425</v>
          </cell>
          <cell r="BG211">
            <v>51425</v>
          </cell>
          <cell r="BJ211">
            <v>51425</v>
          </cell>
          <cell r="BM211">
            <v>51425</v>
          </cell>
        </row>
        <row r="212">
          <cell r="AK212" t="str">
            <v/>
          </cell>
          <cell r="AM212" t="str">
            <v/>
          </cell>
          <cell r="AQ212" t="str">
            <v/>
          </cell>
          <cell r="AW212">
            <v>0</v>
          </cell>
          <cell r="AX212">
            <v>0</v>
          </cell>
        </row>
        <row r="213">
          <cell r="AK213" t="str">
            <v>4.03.4.03.01.E.005.006.5.2.2.17.01</v>
          </cell>
          <cell r="AM213" t="str">
            <v>Belanja Kursus-kursus Singkat/Pelatihan</v>
          </cell>
          <cell r="AQ213">
            <v>20000000</v>
          </cell>
          <cell r="AW213">
            <v>0</v>
          </cell>
          <cell r="AX213">
            <v>0</v>
          </cell>
          <cell r="BC213">
            <v>0</v>
          </cell>
          <cell r="BD213">
            <v>0</v>
          </cell>
          <cell r="BE213">
            <v>10000000</v>
          </cell>
          <cell r="BF213">
            <v>5000000</v>
          </cell>
          <cell r="BG213">
            <v>0</v>
          </cell>
          <cell r="BH213">
            <v>0</v>
          </cell>
          <cell r="BI213">
            <v>0</v>
          </cell>
          <cell r="BJ213">
            <v>5000000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</row>
        <row r="214">
          <cell r="AK214" t="str">
            <v>4.03.4.03.01.E.005.006.5.2.2.17.01_1</v>
          </cell>
          <cell r="AL214">
            <v>1</v>
          </cell>
          <cell r="AM214" t="str">
            <v>Belanja Partisipasi/Keikutsertaan</v>
          </cell>
          <cell r="AN214">
            <v>3</v>
          </cell>
          <cell r="AO214" t="str">
            <v>kali</v>
          </cell>
          <cell r="AP214">
            <v>5000000</v>
          </cell>
          <cell r="AQ214">
            <v>15000000</v>
          </cell>
          <cell r="AT214">
            <v>0</v>
          </cell>
          <cell r="AU214">
            <v>0</v>
          </cell>
          <cell r="AW214">
            <v>1</v>
          </cell>
          <cell r="AX214">
            <v>2750000</v>
          </cell>
          <cell r="AZ214">
            <v>2</v>
          </cell>
          <cell r="BA214">
            <v>12250000</v>
          </cell>
          <cell r="BE214">
            <v>5000000</v>
          </cell>
          <cell r="BF214">
            <v>5000000</v>
          </cell>
          <cell r="BJ214">
            <v>5000000</v>
          </cell>
        </row>
        <row r="215">
          <cell r="AK215" t="str">
            <v>4.03.4.03.01.E.005.006.5.2.2.17.01_2</v>
          </cell>
          <cell r="AL215">
            <v>2</v>
          </cell>
          <cell r="AM215" t="str">
            <v>Belanja Kursus bahasa Asing</v>
          </cell>
          <cell r="AN215">
            <v>2</v>
          </cell>
          <cell r="AO215" t="str">
            <v>ok</v>
          </cell>
          <cell r="AP215">
            <v>2500000</v>
          </cell>
          <cell r="AQ215">
            <v>5000000</v>
          </cell>
          <cell r="AT215">
            <v>0</v>
          </cell>
          <cell r="AU215">
            <v>0</v>
          </cell>
          <cell r="AW215">
            <v>0</v>
          </cell>
          <cell r="AX215">
            <v>0</v>
          </cell>
          <cell r="AZ215">
            <v>2</v>
          </cell>
          <cell r="BA215">
            <v>5000000</v>
          </cell>
          <cell r="BE215">
            <v>5000000</v>
          </cell>
        </row>
        <row r="216">
          <cell r="AM216" t="str">
            <v/>
          </cell>
          <cell r="AW216">
            <v>0</v>
          </cell>
          <cell r="AX216">
            <v>0</v>
          </cell>
        </row>
        <row r="217">
          <cell r="AK217" t="str">
            <v>4.03.4.03.01.E.006.005.5.2.2.06.02</v>
          </cell>
          <cell r="AM217" t="str">
            <v>Belanja Penggandaan</v>
          </cell>
          <cell r="AQ217">
            <v>1000000</v>
          </cell>
          <cell r="AW217">
            <v>0</v>
          </cell>
          <cell r="AX217">
            <v>0</v>
          </cell>
          <cell r="BB217" t="str">
            <v>.</v>
          </cell>
          <cell r="BC217">
            <v>200000</v>
          </cell>
          <cell r="BD217">
            <v>0</v>
          </cell>
          <cell r="BE217">
            <v>200000</v>
          </cell>
          <cell r="BF217">
            <v>200000</v>
          </cell>
          <cell r="BG217">
            <v>0</v>
          </cell>
          <cell r="BH217">
            <v>0</v>
          </cell>
          <cell r="BI217">
            <v>0</v>
          </cell>
          <cell r="BJ217">
            <v>200000</v>
          </cell>
          <cell r="BK217">
            <v>200000</v>
          </cell>
          <cell r="BL217">
            <v>0</v>
          </cell>
          <cell r="BM217">
            <v>0</v>
          </cell>
          <cell r="BN217">
            <v>0</v>
          </cell>
        </row>
        <row r="218">
          <cell r="AK218" t="str">
            <v>4.03.4.03.01.E.006.005.5.2.2.06.02_1</v>
          </cell>
          <cell r="AL218">
            <v>1</v>
          </cell>
          <cell r="AM218" t="str">
            <v>Belanja fotokopi</v>
          </cell>
          <cell r="AN218">
            <v>5000</v>
          </cell>
          <cell r="AO218" t="str">
            <v>lbr</v>
          </cell>
          <cell r="AP218">
            <v>200</v>
          </cell>
          <cell r="AQ218">
            <v>1000000</v>
          </cell>
          <cell r="AT218">
            <v>0</v>
          </cell>
          <cell r="AU218">
            <v>0</v>
          </cell>
          <cell r="AW218">
            <v>5000</v>
          </cell>
          <cell r="AX218">
            <v>1000000</v>
          </cell>
          <cell r="AZ218">
            <v>0</v>
          </cell>
          <cell r="BA218">
            <v>0</v>
          </cell>
          <cell r="BC218">
            <v>200000</v>
          </cell>
          <cell r="BE218">
            <v>200000</v>
          </cell>
          <cell r="BF218">
            <v>200000</v>
          </cell>
          <cell r="BJ218">
            <v>200000</v>
          </cell>
          <cell r="BK218">
            <v>200000</v>
          </cell>
        </row>
        <row r="219">
          <cell r="AM219" t="str">
            <v/>
          </cell>
          <cell r="AW219">
            <v>0</v>
          </cell>
          <cell r="AX219">
            <v>0</v>
          </cell>
        </row>
        <row r="220">
          <cell r="AK220" t="str">
            <v>4.03.4.03.01.E.006.005.5.2.2.11.02</v>
          </cell>
          <cell r="AM220" t="str">
            <v>Belanja Makanan dan Minuman Rapat</v>
          </cell>
          <cell r="AQ220">
            <v>1794000</v>
          </cell>
          <cell r="AW220">
            <v>0</v>
          </cell>
          <cell r="AX220">
            <v>0</v>
          </cell>
          <cell r="BC220">
            <v>174000</v>
          </cell>
          <cell r="BD220">
            <v>174000</v>
          </cell>
          <cell r="BE220">
            <v>174000</v>
          </cell>
          <cell r="BF220">
            <v>174000</v>
          </cell>
          <cell r="BG220">
            <v>87000</v>
          </cell>
          <cell r="BH220">
            <v>87000</v>
          </cell>
          <cell r="BI220">
            <v>174000</v>
          </cell>
          <cell r="BJ220">
            <v>174000</v>
          </cell>
          <cell r="BK220">
            <v>174000</v>
          </cell>
          <cell r="BL220">
            <v>174000</v>
          </cell>
          <cell r="BM220">
            <v>228000</v>
          </cell>
          <cell r="BN220">
            <v>0</v>
          </cell>
        </row>
        <row r="221">
          <cell r="AK221" t="str">
            <v>4.03.4.03.01.E.006.005.5.2.2.11.02_1</v>
          </cell>
          <cell r="AL221">
            <v>1</v>
          </cell>
          <cell r="AM221" t="str">
            <v>Makan dan Minum Rapat</v>
          </cell>
          <cell r="AQ221">
            <v>1794000</v>
          </cell>
          <cell r="AT221">
            <v>2</v>
          </cell>
          <cell r="AU221">
            <v>231000</v>
          </cell>
          <cell r="AW221">
            <v>20</v>
          </cell>
          <cell r="AX221">
            <v>1472000</v>
          </cell>
          <cell r="AZ221">
            <v>-20</v>
          </cell>
          <cell r="BA221">
            <v>322000</v>
          </cell>
          <cell r="BC221">
            <v>174000</v>
          </cell>
          <cell r="BD221">
            <v>174000</v>
          </cell>
          <cell r="BE221">
            <v>174000</v>
          </cell>
          <cell r="BF221">
            <v>174000</v>
          </cell>
          <cell r="BG221">
            <v>87000</v>
          </cell>
          <cell r="BH221">
            <v>87000</v>
          </cell>
          <cell r="BI221">
            <v>174000</v>
          </cell>
          <cell r="BJ221">
            <v>174000</v>
          </cell>
          <cell r="BK221">
            <v>174000</v>
          </cell>
          <cell r="BL221">
            <v>174000</v>
          </cell>
          <cell r="BM221">
            <v>228000</v>
          </cell>
        </row>
        <row r="222">
          <cell r="AM222" t="str">
            <v/>
          </cell>
          <cell r="AW222">
            <v>0</v>
          </cell>
          <cell r="AX222">
            <v>0</v>
          </cell>
        </row>
        <row r="223">
          <cell r="AK223" t="str">
            <v>4.03.4.03.01.E.109.001.5.2.2.03.27</v>
          </cell>
          <cell r="AM223" t="str">
            <v>Belanja Jasa Penyedia/Tenaga Teknis</v>
          </cell>
          <cell r="AQ223">
            <v>25799000</v>
          </cell>
          <cell r="AW223">
            <v>0</v>
          </cell>
          <cell r="AX223">
            <v>0</v>
          </cell>
          <cell r="BC223">
            <v>0</v>
          </cell>
          <cell r="BD223">
            <v>0</v>
          </cell>
          <cell r="BE223">
            <v>2299880</v>
          </cell>
          <cell r="BF223">
            <v>2299880</v>
          </cell>
          <cell r="BG223">
            <v>2799880</v>
          </cell>
          <cell r="BH223">
            <v>2299880</v>
          </cell>
          <cell r="BI223">
            <v>2299880</v>
          </cell>
          <cell r="BJ223">
            <v>2299880</v>
          </cell>
          <cell r="BK223">
            <v>2299880</v>
          </cell>
          <cell r="BL223">
            <v>2299880</v>
          </cell>
          <cell r="BM223">
            <v>2299880</v>
          </cell>
          <cell r="BN223">
            <v>4600080</v>
          </cell>
        </row>
        <row r="224">
          <cell r="AK224" t="str">
            <v>4.03.4.03.01.E.109.001.5.2.2.03.27_1</v>
          </cell>
          <cell r="AL224">
            <v>1</v>
          </cell>
          <cell r="AM224" t="str">
            <v>Belanja Jasa Tenaga Teknis dan BPJS</v>
          </cell>
          <cell r="AN224">
            <v>11</v>
          </cell>
          <cell r="AO224" t="str">
            <v>ob</v>
          </cell>
          <cell r="AP224">
            <v>2299880</v>
          </cell>
          <cell r="AQ224">
            <v>25298680</v>
          </cell>
          <cell r="AT224">
            <v>2</v>
          </cell>
          <cell r="AU224">
            <v>2090800</v>
          </cell>
          <cell r="AW224">
            <v>18</v>
          </cell>
          <cell r="AX224">
            <v>18817200</v>
          </cell>
          <cell r="AZ224">
            <v>-7</v>
          </cell>
          <cell r="BA224">
            <v>6481480</v>
          </cell>
          <cell r="BE224">
            <v>2299880</v>
          </cell>
          <cell r="BF224">
            <v>2299880</v>
          </cell>
          <cell r="BG224">
            <v>2299880</v>
          </cell>
          <cell r="BH224">
            <v>2299880</v>
          </cell>
          <cell r="BI224">
            <v>2299880</v>
          </cell>
          <cell r="BJ224">
            <v>2299880</v>
          </cell>
          <cell r="BK224">
            <v>2299880</v>
          </cell>
          <cell r="BL224">
            <v>2299880</v>
          </cell>
          <cell r="BM224">
            <v>2299880</v>
          </cell>
          <cell r="BN224">
            <v>4599760</v>
          </cell>
        </row>
        <row r="225">
          <cell r="AK225" t="str">
            <v>4.03.4.03.01.E.109.001.5.2.2.03.27_2</v>
          </cell>
          <cell r="AL225">
            <v>2</v>
          </cell>
          <cell r="AM225" t="str">
            <v>THR tenaga teknis</v>
          </cell>
          <cell r="AN225">
            <v>1</v>
          </cell>
          <cell r="AO225" t="str">
            <v>ob</v>
          </cell>
          <cell r="AP225">
            <v>500000</v>
          </cell>
          <cell r="AQ225">
            <v>500000</v>
          </cell>
          <cell r="AT225">
            <v>0</v>
          </cell>
          <cell r="AU225">
            <v>0</v>
          </cell>
          <cell r="AW225">
            <v>1</v>
          </cell>
          <cell r="AX225">
            <v>500000</v>
          </cell>
          <cell r="AZ225">
            <v>0</v>
          </cell>
          <cell r="BA225">
            <v>0</v>
          </cell>
          <cell r="BG225">
            <v>500000</v>
          </cell>
        </row>
        <row r="226">
          <cell r="AM226" t="str">
            <v>selisih</v>
          </cell>
          <cell r="AQ226">
            <v>320</v>
          </cell>
          <cell r="AW226">
            <v>0</v>
          </cell>
          <cell r="AX226">
            <v>0</v>
          </cell>
          <cell r="BN226">
            <v>320</v>
          </cell>
        </row>
        <row r="227">
          <cell r="AK227" t="str">
            <v>4.03.4.03.01.E.109.001.5.2.2.11.02</v>
          </cell>
          <cell r="AM227" t="str">
            <v>Belanja Makanan dan Minuman Rapat</v>
          </cell>
          <cell r="AQ227">
            <v>31812000</v>
          </cell>
          <cell r="AW227">
            <v>0</v>
          </cell>
          <cell r="AX227">
            <v>0</v>
          </cell>
          <cell r="BC227">
            <v>1903000</v>
          </cell>
          <cell r="BD227">
            <v>3375000</v>
          </cell>
          <cell r="BE227">
            <v>3375000</v>
          </cell>
          <cell r="BF227">
            <v>2912000</v>
          </cell>
          <cell r="BG227">
            <v>3143000</v>
          </cell>
          <cell r="BH227">
            <v>3143000</v>
          </cell>
          <cell r="BI227">
            <v>2112000</v>
          </cell>
          <cell r="BJ227">
            <v>3025000</v>
          </cell>
          <cell r="BK227">
            <v>2357000</v>
          </cell>
          <cell r="BL227">
            <v>2225000</v>
          </cell>
          <cell r="BM227">
            <v>2225000</v>
          </cell>
          <cell r="BN227">
            <v>2017000</v>
          </cell>
        </row>
        <row r="228">
          <cell r="AK228" t="str">
            <v>4.03.4.03.01.E.109.001.5.2.2.11.02_1</v>
          </cell>
          <cell r="AL228">
            <v>1</v>
          </cell>
          <cell r="AM228" t="str">
            <v>Makan dan Minum Rapat</v>
          </cell>
          <cell r="AQ228">
            <v>31812000</v>
          </cell>
          <cell r="AT228">
            <v>17</v>
          </cell>
          <cell r="AU228">
            <v>2952500</v>
          </cell>
          <cell r="AW228">
            <v>287</v>
          </cell>
          <cell r="AX228">
            <v>30106250</v>
          </cell>
          <cell r="AZ228">
            <v>-287</v>
          </cell>
          <cell r="BA228">
            <v>1705750</v>
          </cell>
          <cell r="BC228">
            <v>1903000</v>
          </cell>
          <cell r="BD228">
            <v>3375000</v>
          </cell>
          <cell r="BE228">
            <v>3375000</v>
          </cell>
          <cell r="BF228">
            <v>2912000</v>
          </cell>
          <cell r="BG228">
            <v>3143000</v>
          </cell>
          <cell r="BH228">
            <v>3143000</v>
          </cell>
          <cell r="BI228">
            <v>2112000</v>
          </cell>
          <cell r="BJ228">
            <v>3025000</v>
          </cell>
          <cell r="BK228">
            <v>2357000</v>
          </cell>
          <cell r="BL228">
            <v>2225000</v>
          </cell>
          <cell r="BM228">
            <v>2225000</v>
          </cell>
          <cell r="BN228">
            <v>2017000</v>
          </cell>
        </row>
        <row r="229">
          <cell r="AM229" t="str">
            <v/>
          </cell>
          <cell r="AW229">
            <v>0</v>
          </cell>
          <cell r="AX229">
            <v>0</v>
          </cell>
        </row>
        <row r="230">
          <cell r="AK230" t="str">
            <v>4.03.4.03.01.E.109.001.5.2.3.37.01</v>
          </cell>
          <cell r="AM230" t="str">
            <v>Belanja Modal Jasa Konsultansi Penelitian</v>
          </cell>
          <cell r="AQ230">
            <v>165000000</v>
          </cell>
          <cell r="AW230">
            <v>0</v>
          </cell>
          <cell r="AX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57750000</v>
          </cell>
          <cell r="BI230">
            <v>107250000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</row>
        <row r="231">
          <cell r="AK231" t="str">
            <v>4.03.4.03.01.E.109.001.5.2.3.37.01_1</v>
          </cell>
          <cell r="AL231">
            <v>1</v>
          </cell>
          <cell r="AM231" t="str">
            <v>Studi/Kajian Perekonomian</v>
          </cell>
          <cell r="AN231">
            <v>1</v>
          </cell>
          <cell r="AO231" t="str">
            <v>paket</v>
          </cell>
          <cell r="AP231">
            <v>165000000</v>
          </cell>
          <cell r="AQ231">
            <v>165000000</v>
          </cell>
          <cell r="AT231">
            <v>0</v>
          </cell>
          <cell r="AU231">
            <v>0</v>
          </cell>
          <cell r="AW231">
            <v>2</v>
          </cell>
          <cell r="AX231">
            <v>163473750</v>
          </cell>
          <cell r="AZ231">
            <v>-1</v>
          </cell>
          <cell r="BA231">
            <v>1526250</v>
          </cell>
          <cell r="BH231">
            <v>57750000</v>
          </cell>
          <cell r="BI231">
            <v>107250000</v>
          </cell>
        </row>
        <row r="232">
          <cell r="AM232" t="str">
            <v/>
          </cell>
          <cell r="AW232">
            <v>0</v>
          </cell>
          <cell r="AX232">
            <v>0</v>
          </cell>
          <cell r="BB232" t="str">
            <v>.</v>
          </cell>
        </row>
        <row r="233">
          <cell r="AK233" t="str">
            <v>4.03.4.03.01.E.109.002.5.2.1.02.04</v>
          </cell>
          <cell r="AM233" t="str">
            <v>Honorarium Tim Pelaksana Kegiatan</v>
          </cell>
          <cell r="AW233">
            <v>0</v>
          </cell>
          <cell r="AX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</row>
        <row r="234">
          <cell r="AK234" t="str">
            <v>4.03.4.03.01.E.109.002.5.2.1.02.04_1</v>
          </cell>
          <cell r="AL234">
            <v>1</v>
          </cell>
          <cell r="AM234" t="str">
            <v>Honorarium Tim Penyusunan Kebijakan Pendirian BPR Syariah</v>
          </cell>
          <cell r="AN234">
            <v>1</v>
          </cell>
          <cell r="AO234" t="str">
            <v>lbr</v>
          </cell>
          <cell r="AP234">
            <v>28800000</v>
          </cell>
          <cell r="AQ234">
            <v>28800000</v>
          </cell>
          <cell r="AT234">
            <v>0</v>
          </cell>
          <cell r="AU234">
            <v>0</v>
          </cell>
          <cell r="AW234">
            <v>0</v>
          </cell>
          <cell r="AX234">
            <v>0</v>
          </cell>
          <cell r="AZ234">
            <v>1</v>
          </cell>
          <cell r="BA234">
            <v>28800000</v>
          </cell>
          <cell r="BI234">
            <v>4800000</v>
          </cell>
          <cell r="BJ234">
            <v>4800000</v>
          </cell>
          <cell r="BK234">
            <v>4800000</v>
          </cell>
          <cell r="BL234">
            <v>4800000</v>
          </cell>
          <cell r="BM234">
            <v>4800000</v>
          </cell>
          <cell r="BN234">
            <v>4800000</v>
          </cell>
        </row>
        <row r="235">
          <cell r="AM235" t="str">
            <v/>
          </cell>
          <cell r="AW235">
            <v>0</v>
          </cell>
          <cell r="AX235">
            <v>0</v>
          </cell>
        </row>
        <row r="236">
          <cell r="AK236" t="str">
            <v>4.03.4.03.01.E.109.002.5.2.2.11.02</v>
          </cell>
          <cell r="AM236" t="str">
            <v>Belanja Makanan dan Minuman Rapat</v>
          </cell>
          <cell r="AQ236">
            <v>23925000</v>
          </cell>
          <cell r="AW236">
            <v>0</v>
          </cell>
          <cell r="AX236">
            <v>0</v>
          </cell>
          <cell r="BB236" t="str">
            <v>.</v>
          </cell>
          <cell r="BC236">
            <v>2100000</v>
          </cell>
          <cell r="BD236">
            <v>1550000</v>
          </cell>
          <cell r="BE236">
            <v>1660000</v>
          </cell>
          <cell r="BF236">
            <v>3400000</v>
          </cell>
          <cell r="BG236">
            <v>1000000</v>
          </cell>
          <cell r="BH236">
            <v>1500000</v>
          </cell>
          <cell r="BI236">
            <v>3130000</v>
          </cell>
          <cell r="BJ236">
            <v>3100000</v>
          </cell>
          <cell r="BK236">
            <v>3100000</v>
          </cell>
          <cell r="BL236">
            <v>3385000</v>
          </cell>
          <cell r="BM236">
            <v>0</v>
          </cell>
          <cell r="BN236">
            <v>0</v>
          </cell>
        </row>
        <row r="237">
          <cell r="AK237" t="str">
            <v>4.03.4.03.01.E.109.002.5.2.2.11.02_1</v>
          </cell>
          <cell r="AL237">
            <v>1</v>
          </cell>
          <cell r="AM237" t="str">
            <v>Makanan dan Minuman Rapat</v>
          </cell>
          <cell r="AQ237">
            <v>23925000</v>
          </cell>
          <cell r="AT237">
            <v>10</v>
          </cell>
          <cell r="AU237">
            <v>1896000</v>
          </cell>
          <cell r="AW237">
            <v>252</v>
          </cell>
          <cell r="AX237">
            <v>19761600</v>
          </cell>
          <cell r="AZ237">
            <v>-252</v>
          </cell>
          <cell r="BA237">
            <v>4163400</v>
          </cell>
          <cell r="BC237">
            <v>2100000</v>
          </cell>
          <cell r="BD237">
            <v>1550000</v>
          </cell>
          <cell r="BE237">
            <v>1660000</v>
          </cell>
          <cell r="BF237">
            <v>3400000</v>
          </cell>
          <cell r="BG237">
            <v>1000000</v>
          </cell>
          <cell r="BH237">
            <v>1500000</v>
          </cell>
          <cell r="BI237">
            <v>3130000</v>
          </cell>
          <cell r="BJ237">
            <v>3100000</v>
          </cell>
          <cell r="BK237">
            <v>3100000</v>
          </cell>
          <cell r="BL237">
            <v>3385000</v>
          </cell>
        </row>
        <row r="238">
          <cell r="AW238">
            <v>0</v>
          </cell>
          <cell r="AX238">
            <v>0</v>
          </cell>
        </row>
        <row r="239">
          <cell r="AK239" t="str">
            <v>4.03.4.03.01.E.109.002.5.2.2.31.01</v>
          </cell>
          <cell r="AM239" t="str">
            <v>Belanja Jasa Tenaga Ahli/Instruktur/Narasumber/Moderator</v>
          </cell>
          <cell r="AQ239">
            <v>0</v>
          </cell>
          <cell r="AW239">
            <v>0</v>
          </cell>
          <cell r="AX239">
            <v>0</v>
          </cell>
          <cell r="BB239" t="str">
            <v>.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</row>
        <row r="240">
          <cell r="AK240" t="str">
            <v>4.03.4.03.01.E.109.002.5.2.2.31.01_1</v>
          </cell>
          <cell r="AL240">
            <v>1</v>
          </cell>
          <cell r="AM240" t="str">
            <v>Tenaga Ahli Perbankan Syariah</v>
          </cell>
          <cell r="AN240">
            <v>1</v>
          </cell>
          <cell r="AO240" t="str">
            <v>org</v>
          </cell>
          <cell r="AP240">
            <v>42000000</v>
          </cell>
          <cell r="AT240">
            <v>0</v>
          </cell>
          <cell r="AU240">
            <v>0</v>
          </cell>
          <cell r="AW240">
            <v>0</v>
          </cell>
          <cell r="AX240">
            <v>0</v>
          </cell>
          <cell r="AZ240">
            <v>1</v>
          </cell>
          <cell r="BA240">
            <v>0</v>
          </cell>
          <cell r="BB240" t="str">
            <v>.</v>
          </cell>
        </row>
        <row r="241">
          <cell r="AK241" t="str">
            <v>4.03.4.03.01.E.109.002.5.2.2.31.01_2</v>
          </cell>
          <cell r="AL241">
            <v>2</v>
          </cell>
          <cell r="AM241" t="str">
            <v>Tenaga Ahli Ekonomi</v>
          </cell>
          <cell r="AN241">
            <v>1</v>
          </cell>
          <cell r="AO241" t="str">
            <v>org</v>
          </cell>
          <cell r="AP241">
            <v>42000000</v>
          </cell>
          <cell r="AT241">
            <v>0</v>
          </cell>
          <cell r="AU241">
            <v>0</v>
          </cell>
          <cell r="AW241">
            <v>0</v>
          </cell>
          <cell r="AX241">
            <v>0</v>
          </cell>
          <cell r="AZ241">
            <v>1</v>
          </cell>
          <cell r="BA241">
            <v>0</v>
          </cell>
          <cell r="BB241" t="str">
            <v>.</v>
          </cell>
        </row>
        <row r="242">
          <cell r="AW242">
            <v>0</v>
          </cell>
          <cell r="AX242">
            <v>0</v>
          </cell>
        </row>
        <row r="243">
          <cell r="AK243" t="str">
            <v>4.03.4.03.01.E.109.002.5.2.3.37.01</v>
          </cell>
          <cell r="AM243" t="str">
            <v>Belanja Modal Jasa Konsultansi</v>
          </cell>
          <cell r="AQ243">
            <v>285000000</v>
          </cell>
          <cell r="AW243">
            <v>0</v>
          </cell>
          <cell r="AX243">
            <v>0</v>
          </cell>
          <cell r="BB243" t="str">
            <v>.</v>
          </cell>
          <cell r="BC243">
            <v>0</v>
          </cell>
          <cell r="BD243">
            <v>0</v>
          </cell>
          <cell r="BE243">
            <v>85500000</v>
          </cell>
          <cell r="BF243">
            <v>0</v>
          </cell>
          <cell r="BG243">
            <v>0</v>
          </cell>
          <cell r="BH243">
            <v>199500000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</row>
        <row r="244">
          <cell r="AK244" t="str">
            <v>4.03.4.03.01.E.109.002.5.2.3.37.01_1</v>
          </cell>
          <cell r="AL244">
            <v>1</v>
          </cell>
          <cell r="AM244" t="str">
            <v>Belanja Modal Jasa Konsultansi Penelitian</v>
          </cell>
          <cell r="AN244">
            <v>1</v>
          </cell>
          <cell r="AO244" t="str">
            <v>paket</v>
          </cell>
          <cell r="AP244">
            <v>285000000</v>
          </cell>
          <cell r="AQ244">
            <v>285000000</v>
          </cell>
          <cell r="AT244">
            <v>0</v>
          </cell>
          <cell r="AU244">
            <v>0</v>
          </cell>
          <cell r="AW244">
            <v>2</v>
          </cell>
          <cell r="AX244">
            <v>285000000</v>
          </cell>
          <cell r="AZ244">
            <v>-1</v>
          </cell>
          <cell r="BA244">
            <v>0</v>
          </cell>
          <cell r="BB244" t="str">
            <v>.</v>
          </cell>
          <cell r="BE244">
            <v>85500000</v>
          </cell>
          <cell r="BH244">
            <v>199500000</v>
          </cell>
        </row>
        <row r="245">
          <cell r="AM245" t="str">
            <v/>
          </cell>
          <cell r="AW245">
            <v>0</v>
          </cell>
          <cell r="AX245">
            <v>0</v>
          </cell>
        </row>
        <row r="246">
          <cell r="AK246" t="str">
            <v>4.03.4.03.01.E.109.003.5.2.2.03.07</v>
          </cell>
          <cell r="AM246" t="str">
            <v>Belanja Paket/Pengiriman</v>
          </cell>
          <cell r="AQ246">
            <v>3000000</v>
          </cell>
          <cell r="AW246">
            <v>0</v>
          </cell>
          <cell r="AX246">
            <v>0</v>
          </cell>
          <cell r="BB246" t="str">
            <v>.</v>
          </cell>
          <cell r="BC246">
            <v>0</v>
          </cell>
          <cell r="BD246">
            <v>0</v>
          </cell>
          <cell r="BE246">
            <v>3000000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</row>
        <row r="247">
          <cell r="AK247" t="str">
            <v>4.03.4.03.01.E.109.003.5.2.2.03.07_1</v>
          </cell>
          <cell r="AL247">
            <v>1</v>
          </cell>
          <cell r="AM247" t="str">
            <v>Belanja Pengiriman Iuran Keanggotaan</v>
          </cell>
          <cell r="AN247">
            <v>1</v>
          </cell>
          <cell r="AO247" t="str">
            <v>paket</v>
          </cell>
          <cell r="AP247">
            <v>3000000</v>
          </cell>
          <cell r="AQ247">
            <v>3000000</v>
          </cell>
          <cell r="AT247">
            <v>0</v>
          </cell>
          <cell r="AU247">
            <v>0</v>
          </cell>
          <cell r="AW247">
            <v>1</v>
          </cell>
          <cell r="AX247">
            <v>386750</v>
          </cell>
          <cell r="AZ247">
            <v>0</v>
          </cell>
          <cell r="BA247">
            <v>2613250</v>
          </cell>
          <cell r="BE247">
            <v>3000000</v>
          </cell>
        </row>
        <row r="248">
          <cell r="AM248" t="str">
            <v/>
          </cell>
          <cell r="AW248">
            <v>0</v>
          </cell>
          <cell r="AX248">
            <v>0</v>
          </cell>
        </row>
        <row r="249">
          <cell r="AK249" t="str">
            <v>4.03.4.03.01.E.109.003.5.2.2.03.17</v>
          </cell>
          <cell r="AM249" t="str">
            <v>Belanja Iuran</v>
          </cell>
          <cell r="AQ249">
            <v>106500000</v>
          </cell>
          <cell r="AW249">
            <v>0</v>
          </cell>
          <cell r="AX249">
            <v>0</v>
          </cell>
          <cell r="BB249" t="str">
            <v>.</v>
          </cell>
          <cell r="BC249">
            <v>0</v>
          </cell>
          <cell r="BD249">
            <v>50000000</v>
          </cell>
          <cell r="BE249">
            <v>56500000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</row>
        <row r="250">
          <cell r="AK250" t="str">
            <v>4.03.4.03.01.E.109.003.5.2.2.03.17_1</v>
          </cell>
          <cell r="AL250">
            <v>1</v>
          </cell>
          <cell r="AM250" t="str">
            <v>Iuran Keanggotaan LHC (League Historical Cities)</v>
          </cell>
          <cell r="AN250">
            <v>1</v>
          </cell>
          <cell r="AO250" t="str">
            <v>tahun</v>
          </cell>
          <cell r="AP250">
            <v>1500000</v>
          </cell>
          <cell r="AQ250">
            <v>1500000</v>
          </cell>
          <cell r="AT250">
            <v>0</v>
          </cell>
          <cell r="AU250">
            <v>0</v>
          </cell>
          <cell r="AW250">
            <v>1</v>
          </cell>
          <cell r="AX250">
            <v>1407000</v>
          </cell>
          <cell r="AZ250">
            <v>0</v>
          </cell>
          <cell r="BA250">
            <v>93000</v>
          </cell>
          <cell r="BE250">
            <v>1500000</v>
          </cell>
        </row>
        <row r="251">
          <cell r="AK251" t="str">
            <v>4.03.4.03.01.E.109.003.5.2.2.03.17_2</v>
          </cell>
          <cell r="AL251">
            <v>2</v>
          </cell>
          <cell r="AM251" t="str">
            <v>Iuran Keanggotaan UCLG ASPAC (United Cities and Local Government Asia Pasific Regional Section)</v>
          </cell>
          <cell r="AN251">
            <v>1</v>
          </cell>
          <cell r="AO251" t="str">
            <v>tahun</v>
          </cell>
          <cell r="AP251">
            <v>45000000</v>
          </cell>
          <cell r="AQ251">
            <v>45000000</v>
          </cell>
          <cell r="AT251">
            <v>0</v>
          </cell>
          <cell r="AU251">
            <v>0</v>
          </cell>
          <cell r="AW251">
            <v>1</v>
          </cell>
          <cell r="AX251">
            <v>43934800</v>
          </cell>
          <cell r="AZ251">
            <v>0</v>
          </cell>
          <cell r="BA251">
            <v>1065200</v>
          </cell>
          <cell r="BB251" t="str">
            <v>.</v>
          </cell>
          <cell r="BE251">
            <v>45000000</v>
          </cell>
        </row>
        <row r="252">
          <cell r="AK252" t="str">
            <v>4.03.4.03.01.E.109.003.5.2.2.03.17_3</v>
          </cell>
          <cell r="AL252">
            <v>3</v>
          </cell>
          <cell r="AM252" t="str">
            <v>Iuran Keanggotaan ICLEI (International Council for Local Environmental Initiatives)</v>
          </cell>
          <cell r="AN252">
            <v>1</v>
          </cell>
          <cell r="AO252" t="str">
            <v>tahun</v>
          </cell>
          <cell r="AP252">
            <v>10000000</v>
          </cell>
          <cell r="AQ252">
            <v>10000000</v>
          </cell>
          <cell r="AT252">
            <v>0</v>
          </cell>
          <cell r="AU252">
            <v>0</v>
          </cell>
          <cell r="AW252">
            <v>1</v>
          </cell>
          <cell r="AX252">
            <v>8400000</v>
          </cell>
          <cell r="AZ252">
            <v>0</v>
          </cell>
          <cell r="BA252">
            <v>1600000</v>
          </cell>
          <cell r="BE252">
            <v>10000000</v>
          </cell>
        </row>
        <row r="253">
          <cell r="AK253" t="str">
            <v>4.03.4.03.01.E.109.003.5.2.2.03.17_4</v>
          </cell>
          <cell r="AL253">
            <v>4</v>
          </cell>
          <cell r="AM253" t="str">
            <v>Iuran APEKSI KOMWIL</v>
          </cell>
          <cell r="AN253">
            <v>1</v>
          </cell>
          <cell r="AO253" t="str">
            <v>tahun</v>
          </cell>
          <cell r="AP253">
            <v>15000000</v>
          </cell>
          <cell r="AQ253">
            <v>15000000</v>
          </cell>
          <cell r="AT253">
            <v>0</v>
          </cell>
          <cell r="AU253">
            <v>0</v>
          </cell>
          <cell r="AW253">
            <v>1</v>
          </cell>
          <cell r="AX253">
            <v>15000000</v>
          </cell>
          <cell r="AZ253">
            <v>0</v>
          </cell>
          <cell r="BA253">
            <v>0</v>
          </cell>
          <cell r="BD253">
            <v>15000000</v>
          </cell>
        </row>
        <row r="254">
          <cell r="AK254" t="str">
            <v>4.03.4.03.01.E.109.003.5.2.2.03.17_5</v>
          </cell>
          <cell r="AL254">
            <v>5</v>
          </cell>
          <cell r="AM254" t="str">
            <v>Iuran APEKSI Tahunan</v>
          </cell>
          <cell r="AN254">
            <v>1</v>
          </cell>
          <cell r="AO254" t="str">
            <v>tahun</v>
          </cell>
          <cell r="AP254">
            <v>35000000</v>
          </cell>
          <cell r="AQ254">
            <v>35000000</v>
          </cell>
          <cell r="AT254">
            <v>0</v>
          </cell>
          <cell r="AU254">
            <v>0</v>
          </cell>
          <cell r="AW254">
            <v>1</v>
          </cell>
          <cell r="AX254">
            <v>35000000</v>
          </cell>
          <cell r="AZ254">
            <v>0</v>
          </cell>
          <cell r="BA254">
            <v>0</v>
          </cell>
          <cell r="BD254">
            <v>35000000</v>
          </cell>
        </row>
        <row r="255">
          <cell r="AK255" t="str">
            <v>4.03.4.03.01.E.109.003.5.2.2.03.17_6</v>
          </cell>
          <cell r="AL255">
            <v>6</v>
          </cell>
          <cell r="AM255" t="str">
            <v>Iuran Apabila Tidak Mengikuti City Expo</v>
          </cell>
          <cell r="AN255">
            <v>1</v>
          </cell>
          <cell r="AO255" t="str">
            <v>tahun</v>
          </cell>
          <cell r="AP255">
            <v>4000000</v>
          </cell>
          <cell r="AT255">
            <v>0</v>
          </cell>
          <cell r="AU255">
            <v>0</v>
          </cell>
          <cell r="AW255">
            <v>0</v>
          </cell>
          <cell r="AX255">
            <v>0</v>
          </cell>
          <cell r="AZ255">
            <v>1</v>
          </cell>
          <cell r="BA255">
            <v>0</v>
          </cell>
        </row>
        <row r="256">
          <cell r="AM256" t="str">
            <v/>
          </cell>
          <cell r="AW256">
            <v>0</v>
          </cell>
          <cell r="AX256">
            <v>0</v>
          </cell>
          <cell r="BB256" t="str">
            <v>.</v>
          </cell>
        </row>
        <row r="257">
          <cell r="AK257" t="str">
            <v>4.03.4.03.01.E.109.003.5.2.2.11.02</v>
          </cell>
          <cell r="AM257" t="str">
            <v>Belanja Makanan dan Minuman Rapat</v>
          </cell>
          <cell r="AQ257">
            <v>26936000</v>
          </cell>
          <cell r="AW257">
            <v>0</v>
          </cell>
          <cell r="AX257">
            <v>0</v>
          </cell>
          <cell r="BC257">
            <v>1856000</v>
          </cell>
          <cell r="BD257">
            <v>1856000</v>
          </cell>
          <cell r="BE257">
            <v>1856000</v>
          </cell>
          <cell r="BF257">
            <v>1856000</v>
          </cell>
          <cell r="BG257">
            <v>0</v>
          </cell>
          <cell r="BH257">
            <v>4856000</v>
          </cell>
          <cell r="BI257">
            <v>1856000</v>
          </cell>
          <cell r="BJ257">
            <v>1856000</v>
          </cell>
          <cell r="BK257">
            <v>1856000</v>
          </cell>
          <cell r="BL257">
            <v>3029333.3333333335</v>
          </cell>
          <cell r="BM257">
            <v>3029333.3333333335</v>
          </cell>
          <cell r="BN257">
            <v>3029333.3333333335</v>
          </cell>
        </row>
        <row r="258">
          <cell r="AK258" t="str">
            <v>4.03.4.03.01.E.109.003.5.2.2.11.02_1</v>
          </cell>
          <cell r="AL258">
            <v>1</v>
          </cell>
          <cell r="AM258" t="str">
            <v>Makan dan Minum Rapat</v>
          </cell>
          <cell r="AQ258">
            <v>26936000</v>
          </cell>
          <cell r="AT258">
            <v>6</v>
          </cell>
          <cell r="AU258">
            <v>863000</v>
          </cell>
          <cell r="AW258">
            <v>336</v>
          </cell>
          <cell r="AX258">
            <v>20795150</v>
          </cell>
          <cell r="AZ258">
            <v>-336</v>
          </cell>
          <cell r="BA258">
            <v>6140850</v>
          </cell>
          <cell r="BC258">
            <v>1856000</v>
          </cell>
          <cell r="BD258">
            <v>1856000</v>
          </cell>
          <cell r="BE258">
            <v>1856000</v>
          </cell>
          <cell r="BF258">
            <v>1856000</v>
          </cell>
          <cell r="BG258">
            <v>0</v>
          </cell>
          <cell r="BH258">
            <v>4856000</v>
          </cell>
          <cell r="BI258">
            <v>1856000</v>
          </cell>
          <cell r="BJ258">
            <v>1856000</v>
          </cell>
          <cell r="BK258">
            <v>1856000</v>
          </cell>
          <cell r="BL258">
            <v>3029333.3333333335</v>
          </cell>
          <cell r="BM258">
            <v>3029333.3333333335</v>
          </cell>
          <cell r="BN258">
            <v>3029333.3333333335</v>
          </cell>
        </row>
        <row r="259">
          <cell r="AM259" t="str">
            <v/>
          </cell>
          <cell r="AW259">
            <v>0</v>
          </cell>
          <cell r="AX259">
            <v>0</v>
          </cell>
          <cell r="BB259" t="str">
            <v>.</v>
          </cell>
        </row>
        <row r="260">
          <cell r="AK260" t="str">
            <v>4.03.4.03.01.E.109.003.5.2.2.30.01</v>
          </cell>
          <cell r="AM260" t="str">
            <v>Belanja Kompensasi Pemanfaatan dan Pengelolaan Aset</v>
          </cell>
          <cell r="AQ260">
            <v>90000000</v>
          </cell>
          <cell r="AW260">
            <v>0</v>
          </cell>
          <cell r="AX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90000000</v>
          </cell>
          <cell r="BL260">
            <v>0</v>
          </cell>
          <cell r="BM260">
            <v>0</v>
          </cell>
          <cell r="BN260">
            <v>0</v>
          </cell>
        </row>
        <row r="261">
          <cell r="AK261" t="str">
            <v>4.03.4.03.01.E.109.003.5.2.2.30.01_1</v>
          </cell>
          <cell r="AL261">
            <v>1</v>
          </cell>
          <cell r="AM261" t="str">
            <v>Belanja Pemberian Kompensasi Terkait Perjanjian Kerjasama dengan Kraton atas Pemanfaatan Eks Pasar Reksonegaran</v>
          </cell>
          <cell r="AN261">
            <v>1</v>
          </cell>
          <cell r="AO261" t="str">
            <v>paket</v>
          </cell>
          <cell r="AP261">
            <v>90000000</v>
          </cell>
          <cell r="AQ261">
            <v>90000000</v>
          </cell>
          <cell r="AT261">
            <v>0</v>
          </cell>
          <cell r="AU261">
            <v>0</v>
          </cell>
          <cell r="AW261">
            <v>1</v>
          </cell>
          <cell r="AX261">
            <v>90000000</v>
          </cell>
          <cell r="AZ261">
            <v>0</v>
          </cell>
          <cell r="BA261">
            <v>0</v>
          </cell>
          <cell r="BB261" t="str">
            <v>.</v>
          </cell>
          <cell r="BK261">
            <v>90000000</v>
          </cell>
        </row>
        <row r="262">
          <cell r="AM262" t="str">
            <v/>
          </cell>
          <cell r="AW262">
            <v>0</v>
          </cell>
          <cell r="AX262">
            <v>0</v>
          </cell>
        </row>
        <row r="263">
          <cell r="AK263" t="str">
            <v>4.03.4.03.01.E.109.003.5.2.2.31.01</v>
          </cell>
          <cell r="AM263" t="str">
            <v>Belanja Jasa Tenaga Ahli.</v>
          </cell>
          <cell r="AQ263">
            <v>7000000</v>
          </cell>
          <cell r="AW263">
            <v>0</v>
          </cell>
          <cell r="AX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7000000</v>
          </cell>
          <cell r="BL263">
            <v>0</v>
          </cell>
          <cell r="BM263">
            <v>0</v>
          </cell>
          <cell r="BN263">
            <v>0</v>
          </cell>
        </row>
        <row r="264">
          <cell r="AK264" t="str">
            <v>4.03.4.03.01.E.109.003.5.2.2.31.01_1</v>
          </cell>
          <cell r="AL264">
            <v>1</v>
          </cell>
          <cell r="AM264" t="str">
            <v>Pembuatan/Pencatatan Perjanjian di Notaris</v>
          </cell>
          <cell r="AN264">
            <v>1</v>
          </cell>
          <cell r="AO264" t="str">
            <v>paket</v>
          </cell>
          <cell r="AP264">
            <v>7000000</v>
          </cell>
          <cell r="AQ264">
            <v>7000000</v>
          </cell>
          <cell r="AT264">
            <v>0</v>
          </cell>
          <cell r="AU264">
            <v>0</v>
          </cell>
          <cell r="AW264">
            <v>0</v>
          </cell>
          <cell r="AX264">
            <v>0</v>
          </cell>
          <cell r="AZ264">
            <v>1</v>
          </cell>
          <cell r="BA264">
            <v>7000000</v>
          </cell>
          <cell r="BB264" t="str">
            <v>.</v>
          </cell>
          <cell r="BK264">
            <v>7000000</v>
          </cell>
        </row>
        <row r="265">
          <cell r="AM265" t="str">
            <v/>
          </cell>
          <cell r="AW265">
            <v>0</v>
          </cell>
          <cell r="AX265">
            <v>0</v>
          </cell>
          <cell r="BB265" t="str">
            <v>.</v>
          </cell>
        </row>
        <row r="266">
          <cell r="AK266" t="str">
            <v>4.03.4.03.01.E.109.003.5.2.2.31.03</v>
          </cell>
          <cell r="AM266" t="str">
            <v>Belanja Jasa Narasumber</v>
          </cell>
          <cell r="AQ266">
            <v>5500000</v>
          </cell>
          <cell r="AW266">
            <v>0</v>
          </cell>
          <cell r="AX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5500000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</row>
        <row r="267">
          <cell r="AK267" t="str">
            <v>4.03.4.03.01.E.109.003.5.2.2.31.03_1</v>
          </cell>
          <cell r="AL267">
            <v>1</v>
          </cell>
          <cell r="AM267" t="str">
            <v>Narasumber Interkem</v>
          </cell>
          <cell r="AN267">
            <v>5</v>
          </cell>
          <cell r="AO267" t="str">
            <v>os</v>
          </cell>
          <cell r="AP267">
            <v>1100000</v>
          </cell>
          <cell r="AQ267">
            <v>5500000</v>
          </cell>
          <cell r="AT267">
            <v>0</v>
          </cell>
          <cell r="AU267">
            <v>0</v>
          </cell>
          <cell r="AW267">
            <v>0</v>
          </cell>
          <cell r="AX267">
            <v>0</v>
          </cell>
          <cell r="AZ267">
            <v>5</v>
          </cell>
          <cell r="BA267">
            <v>5500000</v>
          </cell>
          <cell r="BB267" t="str">
            <v>.</v>
          </cell>
          <cell r="BH267">
            <v>5500000</v>
          </cell>
        </row>
        <row r="268">
          <cell r="AM268" t="str">
            <v/>
          </cell>
          <cell r="AW268">
            <v>0</v>
          </cell>
          <cell r="AX268">
            <v>0</v>
          </cell>
        </row>
        <row r="269">
          <cell r="AK269" t="str">
            <v>4.03.4.03.01.E.109.003.5.2.3.37.03</v>
          </cell>
          <cell r="AM269" t="str">
            <v>Belanja Modal Jasa Konsultansi Pengawasan</v>
          </cell>
          <cell r="AQ269">
            <v>12000000</v>
          </cell>
          <cell r="AW269">
            <v>0</v>
          </cell>
          <cell r="AX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12000000</v>
          </cell>
          <cell r="BL269">
            <v>0</v>
          </cell>
          <cell r="BM269">
            <v>0</v>
          </cell>
          <cell r="BN269">
            <v>0</v>
          </cell>
        </row>
        <row r="270">
          <cell r="AK270" t="str">
            <v>4.03.4.03.01.E.109.003.5.2.3.37.03_1</v>
          </cell>
          <cell r="AL270">
            <v>1</v>
          </cell>
          <cell r="AM270" t="str">
            <v>Audit Kerjasama Pemanfaatan dan Pengelolaan Aset Eks Pasar Reksonegaran di Jalan Urip Sumoharjo</v>
          </cell>
          <cell r="AN270">
            <v>1</v>
          </cell>
          <cell r="AO270" t="str">
            <v>paket</v>
          </cell>
          <cell r="AP270">
            <v>12000000</v>
          </cell>
          <cell r="AQ270">
            <v>12000000</v>
          </cell>
          <cell r="AT270">
            <v>0</v>
          </cell>
          <cell r="AU270">
            <v>0</v>
          </cell>
          <cell r="AW270">
            <v>1</v>
          </cell>
          <cell r="AX270">
            <v>11627000</v>
          </cell>
          <cell r="AZ270">
            <v>0</v>
          </cell>
          <cell r="BA270">
            <v>373000</v>
          </cell>
          <cell r="BB270" t="str">
            <v>.</v>
          </cell>
          <cell r="BK270">
            <v>12000000</v>
          </cell>
        </row>
        <row r="272">
          <cell r="AP272" t="str">
            <v>TOTAL</v>
          </cell>
          <cell r="AQ272">
            <v>3294490000</v>
          </cell>
        </row>
        <row r="273">
          <cell r="AQ273">
            <v>1638845000</v>
          </cell>
        </row>
        <row r="274">
          <cell r="AQ274">
            <v>1655645000</v>
          </cell>
        </row>
        <row r="275">
          <cell r="AK275" t="str">
            <v>4.03.4.03.01.E.00.00.5.1.1..</v>
          </cell>
          <cell r="AM275" t="str">
            <v>Gaji dan Tunjangan Pegawai Daerah</v>
          </cell>
        </row>
        <row r="276">
          <cell r="AK276" t="str">
            <v>4.03.4.03.01.E.00.00.5.1.1.01.01_1</v>
          </cell>
          <cell r="AL276">
            <v>1</v>
          </cell>
          <cell r="AM276" t="str">
            <v>Gaji Pokok PNS/Uang Representasi</v>
          </cell>
          <cell r="BB276" t="str">
            <v>.</v>
          </cell>
        </row>
        <row r="277">
          <cell r="AK277" t="str">
            <v>4.03.4.03.01.E.00.00.5.1.1.01.02_2</v>
          </cell>
          <cell r="AL277">
            <v>2</v>
          </cell>
          <cell r="AM277" t="str">
            <v>Tunjangan Keluarga</v>
          </cell>
        </row>
        <row r="278">
          <cell r="AK278" t="str">
            <v>4.03.4.03.01.E.00.00.5.1.1.01.03_3</v>
          </cell>
          <cell r="AL278">
            <v>3</v>
          </cell>
          <cell r="AM278" t="str">
            <v>Tunjangan Jabatan Struktural</v>
          </cell>
        </row>
        <row r="279">
          <cell r="AK279" t="str">
            <v>4.03.4.03.01.E.00.00.5.1.1.01.05_4</v>
          </cell>
          <cell r="AL279">
            <v>4</v>
          </cell>
          <cell r="AM279" t="str">
            <v>Tunjangan Fungsional Umum</v>
          </cell>
          <cell r="BB279" t="str">
            <v>.</v>
          </cell>
        </row>
        <row r="280">
          <cell r="AK280" t="str">
            <v>4.03.4.03.01.E.00.00.5.1.1.01.06_5</v>
          </cell>
          <cell r="AL280">
            <v>5</v>
          </cell>
          <cell r="AM280" t="str">
            <v>Tunjangan Beras</v>
          </cell>
        </row>
        <row r="281">
          <cell r="AK281" t="str">
            <v>4.03.4.03.01.E.00.00.5.1.1.01.07_6</v>
          </cell>
          <cell r="AL281">
            <v>6</v>
          </cell>
          <cell r="AM281" t="str">
            <v>Tunjangan PPh/Tunjangan Khusus</v>
          </cell>
        </row>
        <row r="282">
          <cell r="AK282" t="str">
            <v>4.03.4.03.01.E.00.00.5.1.1.01.08_7</v>
          </cell>
          <cell r="AL282">
            <v>7</v>
          </cell>
          <cell r="AM282" t="str">
            <v>Pembulatan Gaji</v>
          </cell>
        </row>
        <row r="283">
          <cell r="AK283" t="str">
            <v>4.03.4.03.01.E.00.00.5.1.1.01.09_8</v>
          </cell>
          <cell r="AL283">
            <v>8</v>
          </cell>
          <cell r="AM283" t="str">
            <v>Iuran Asuransi Kesehatan</v>
          </cell>
        </row>
        <row r="284">
          <cell r="AK284" t="str">
            <v>4.03.4.03.01.E.00.00.5.1.1.01.24_9</v>
          </cell>
          <cell r="AL284">
            <v>9</v>
          </cell>
          <cell r="AM284" t="str">
            <v>Iuran Jaminan Kematian</v>
          </cell>
        </row>
        <row r="285">
          <cell r="AK285" t="str">
            <v>4.03.4.03.01.E.00.00.5.1.1.01.25_10</v>
          </cell>
          <cell r="AL285">
            <v>10</v>
          </cell>
          <cell r="AM285" t="str">
            <v>Iuran Jaminan Kecelakaan Kerja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BASE"/>
      <sheetName val="BKU"/>
      <sheetName val="BUKU BANTU"/>
      <sheetName val="REGISTER"/>
      <sheetName val="RINCIAN_OBJEK"/>
      <sheetName val="LAP_SP2D"/>
      <sheetName val="LAP_SPJ"/>
      <sheetName val="FORM_FISIK"/>
      <sheetName val="BUKU FISIK"/>
      <sheetName val="REKAP_SP2D"/>
      <sheetName val="MANUAL"/>
    </sheetNames>
    <sheetDataSet>
      <sheetData sheetId="0">
        <row r="2">
          <cell r="D2" t="str">
            <v>Bagian Perekonomian, Pengembangan PAD dan Kerjasama Setda Kota Yogyakarta</v>
          </cell>
        </row>
      </sheetData>
      <sheetData sheetId="1">
        <row r="1">
          <cell r="B1" t="str">
            <v>DATABASE LAPORAN FUNGSIONAL T.A 2015</v>
          </cell>
        </row>
        <row r="108">
          <cell r="AN108" t="str">
            <v>NAMA REKENING / URAIAN</v>
          </cell>
          <cell r="AO108" t="str">
            <v>Rincian Penghitungan</v>
          </cell>
          <cell r="AT108" t="str">
            <v>Rincian Penghitungan</v>
          </cell>
          <cell r="AW108" t="str">
            <v>Rincian Penghitungan</v>
          </cell>
          <cell r="AZ108" t="str">
            <v>Rincian Penghitungan</v>
          </cell>
          <cell r="BC108" t="str">
            <v>Rincian Penghitungan</v>
          </cell>
        </row>
        <row r="109">
          <cell r="AO109" t="str">
            <v>volume</v>
          </cell>
          <cell r="AP109" t="str">
            <v>satuan</v>
          </cell>
          <cell r="AQ109" t="str">
            <v>Harga</v>
          </cell>
          <cell r="AR109" t="str">
            <v>Jumlah</v>
          </cell>
          <cell r="AT109" t="str">
            <v>volume</v>
          </cell>
          <cell r="AU109" t="str">
            <v>Jumlah</v>
          </cell>
          <cell r="AW109" t="str">
            <v>volume</v>
          </cell>
          <cell r="AX109" t="str">
            <v>Jumlah</v>
          </cell>
          <cell r="AZ109" t="str">
            <v>volume</v>
          </cell>
          <cell r="BA109" t="str">
            <v>Jumlah</v>
          </cell>
          <cell r="BC109" t="str">
            <v>volume</v>
          </cell>
          <cell r="BD109" t="str">
            <v>Jumlah</v>
          </cell>
        </row>
        <row r="110">
          <cell r="AQ110" t="str">
            <v>satuan</v>
          </cell>
          <cell r="AR110" t="str">
            <v>(Rp)</v>
          </cell>
          <cell r="AU110" t="str">
            <v>(Rp)</v>
          </cell>
          <cell r="AX110" t="str">
            <v>(Rp)</v>
          </cell>
          <cell r="BA110" t="str">
            <v>(Rp)</v>
          </cell>
          <cell r="BD110" t="str">
            <v>(Rp)</v>
          </cell>
        </row>
        <row r="111">
          <cell r="AN111">
            <v>3</v>
          </cell>
          <cell r="AO111">
            <v>4</v>
          </cell>
          <cell r="AP111">
            <v>5</v>
          </cell>
          <cell r="AQ111">
            <v>6</v>
          </cell>
          <cell r="AR111">
            <v>7</v>
          </cell>
          <cell r="AT111">
            <v>113816.136</v>
          </cell>
          <cell r="AU111">
            <v>391087007</v>
          </cell>
          <cell r="AZ111">
            <v>128374.63799999999</v>
          </cell>
          <cell r="BA111">
            <v>407811954</v>
          </cell>
        </row>
        <row r="112">
          <cell r="AN112" t="str">
            <v>Belanja Perangko, Meterai dan Benda Pos lainnya</v>
          </cell>
          <cell r="AR112">
            <v>3000000</v>
          </cell>
        </row>
        <row r="113">
          <cell r="AN113" t="str">
            <v>Materai 3000</v>
          </cell>
          <cell r="AO113">
            <v>400</v>
          </cell>
          <cell r="AP113" t="str">
            <v>bh</v>
          </cell>
          <cell r="AQ113">
            <v>3000</v>
          </cell>
          <cell r="AR113">
            <v>1200000</v>
          </cell>
          <cell r="AT113">
            <v>300</v>
          </cell>
          <cell r="AU113">
            <v>900000</v>
          </cell>
          <cell r="AW113">
            <v>100</v>
          </cell>
          <cell r="AX113">
            <v>300000</v>
          </cell>
          <cell r="AZ113">
            <v>400</v>
          </cell>
          <cell r="BA113">
            <v>1200000</v>
          </cell>
          <cell r="BC113">
            <v>0</v>
          </cell>
          <cell r="BD113">
            <v>0</v>
          </cell>
        </row>
        <row r="114">
          <cell r="AN114" t="str">
            <v>Materai 6000</v>
          </cell>
          <cell r="AO114">
            <v>300</v>
          </cell>
          <cell r="AP114" t="str">
            <v>bh</v>
          </cell>
          <cell r="AQ114">
            <v>6000</v>
          </cell>
          <cell r="AR114">
            <v>1800000</v>
          </cell>
          <cell r="AT114">
            <v>150</v>
          </cell>
          <cell r="AU114">
            <v>900000</v>
          </cell>
          <cell r="AW114">
            <v>50</v>
          </cell>
          <cell r="AX114">
            <v>300000</v>
          </cell>
          <cell r="AZ114">
            <v>200</v>
          </cell>
          <cell r="BA114">
            <v>1200000</v>
          </cell>
          <cell r="BC114">
            <v>100</v>
          </cell>
          <cell r="BD114">
            <v>600000</v>
          </cell>
        </row>
        <row r="116">
          <cell r="AN116" t="str">
            <v>Belanja Paket Pengiriman</v>
          </cell>
          <cell r="AR116">
            <v>900000</v>
          </cell>
        </row>
        <row r="117">
          <cell r="AN117" t="str">
            <v>Pengiriman Paket/Dokumen</v>
          </cell>
          <cell r="AO117">
            <v>2</v>
          </cell>
          <cell r="AP117" t="str">
            <v>paket</v>
          </cell>
          <cell r="AQ117">
            <v>450000</v>
          </cell>
          <cell r="AR117">
            <v>900000</v>
          </cell>
          <cell r="AT117">
            <v>6</v>
          </cell>
          <cell r="AU117">
            <v>87820</v>
          </cell>
          <cell r="AW117">
            <v>0</v>
          </cell>
          <cell r="AX117">
            <v>0</v>
          </cell>
          <cell r="AZ117">
            <v>6</v>
          </cell>
          <cell r="BA117">
            <v>87820</v>
          </cell>
          <cell r="BC117">
            <v>-4</v>
          </cell>
          <cell r="BD117">
            <v>812180</v>
          </cell>
        </row>
        <row r="119">
          <cell r="AN119" t="str">
            <v>Belanja Surat Tanda Nomor Kendaraan</v>
          </cell>
          <cell r="AR119">
            <v>3000000</v>
          </cell>
        </row>
        <row r="120">
          <cell r="AN120" t="str">
            <v>Belanja STNK Roda 4</v>
          </cell>
          <cell r="AO120">
            <v>2</v>
          </cell>
          <cell r="AP120" t="str">
            <v>bh</v>
          </cell>
          <cell r="AQ120">
            <v>950000</v>
          </cell>
          <cell r="AR120">
            <v>1900000</v>
          </cell>
          <cell r="AT120">
            <v>1</v>
          </cell>
          <cell r="AU120">
            <v>1270000</v>
          </cell>
          <cell r="AW120">
            <v>0</v>
          </cell>
          <cell r="AX120">
            <v>0</v>
          </cell>
          <cell r="AZ120">
            <v>1</v>
          </cell>
          <cell r="BA120">
            <v>1270000</v>
          </cell>
          <cell r="BC120">
            <v>1</v>
          </cell>
          <cell r="BD120">
            <v>630000</v>
          </cell>
        </row>
        <row r="121">
          <cell r="AN121" t="str">
            <v>Belanja STNK Roda 2</v>
          </cell>
          <cell r="AO121">
            <v>2</v>
          </cell>
          <cell r="AP121" t="str">
            <v>bh</v>
          </cell>
          <cell r="AQ121">
            <v>250000</v>
          </cell>
          <cell r="AR121">
            <v>500000</v>
          </cell>
          <cell r="AT121">
            <v>1</v>
          </cell>
          <cell r="AU121">
            <v>75500</v>
          </cell>
          <cell r="AW121">
            <v>0</v>
          </cell>
          <cell r="AX121">
            <v>0</v>
          </cell>
          <cell r="AZ121">
            <v>1</v>
          </cell>
          <cell r="BA121">
            <v>75500</v>
          </cell>
          <cell r="BC121">
            <v>1</v>
          </cell>
          <cell r="BD121">
            <v>424500</v>
          </cell>
        </row>
        <row r="122">
          <cell r="AN122" t="str">
            <v>Ganti Plat Kendaraan Roda 2</v>
          </cell>
          <cell r="AO122">
            <v>2</v>
          </cell>
          <cell r="AP122" t="str">
            <v>bh</v>
          </cell>
          <cell r="AQ122">
            <v>300000</v>
          </cell>
          <cell r="AR122">
            <v>600000</v>
          </cell>
          <cell r="AT122">
            <v>0</v>
          </cell>
          <cell r="AU122">
            <v>0</v>
          </cell>
          <cell r="AW122">
            <v>0</v>
          </cell>
          <cell r="AX122">
            <v>0</v>
          </cell>
          <cell r="AZ122">
            <v>0</v>
          </cell>
          <cell r="BA122">
            <v>0</v>
          </cell>
          <cell r="BC122">
            <v>2</v>
          </cell>
          <cell r="BD122">
            <v>600000</v>
          </cell>
        </row>
        <row r="124">
          <cell r="AN124" t="str">
            <v>Honorarium Pengelola Keuangan</v>
          </cell>
          <cell r="AR124">
            <v>22200000</v>
          </cell>
        </row>
        <row r="125">
          <cell r="AN125" t="str">
            <v>Kuasa Pengguna Anggaran</v>
          </cell>
          <cell r="AO125">
            <v>12</v>
          </cell>
          <cell r="AP125" t="str">
            <v>ob</v>
          </cell>
          <cell r="AQ125">
            <v>750000</v>
          </cell>
          <cell r="AR125">
            <v>9000000</v>
          </cell>
          <cell r="AT125">
            <v>0</v>
          </cell>
          <cell r="AU125">
            <v>0</v>
          </cell>
          <cell r="AW125">
            <v>0</v>
          </cell>
          <cell r="AX125">
            <v>0</v>
          </cell>
          <cell r="AZ125">
            <v>0</v>
          </cell>
          <cell r="BA125">
            <v>0</v>
          </cell>
          <cell r="BC125">
            <v>12</v>
          </cell>
          <cell r="BD125">
            <v>9000000</v>
          </cell>
        </row>
        <row r="126">
          <cell r="AN126" t="str">
            <v>Bendahara Pengeluaran Pembantu</v>
          </cell>
          <cell r="AO126">
            <v>12</v>
          </cell>
          <cell r="AP126" t="str">
            <v>ob</v>
          </cell>
          <cell r="AQ126">
            <v>350000</v>
          </cell>
          <cell r="AR126">
            <v>4200000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Z126">
            <v>0</v>
          </cell>
          <cell r="BA126">
            <v>0</v>
          </cell>
          <cell r="BC126">
            <v>12</v>
          </cell>
          <cell r="BD126">
            <v>4200000</v>
          </cell>
        </row>
        <row r="127">
          <cell r="AN127" t="str">
            <v>Pembuat Dokumen</v>
          </cell>
          <cell r="AO127">
            <v>12</v>
          </cell>
          <cell r="AP127" t="str">
            <v>ob</v>
          </cell>
          <cell r="AQ127">
            <v>250000</v>
          </cell>
          <cell r="AR127">
            <v>3000000</v>
          </cell>
          <cell r="AT127">
            <v>0</v>
          </cell>
          <cell r="AU127">
            <v>0</v>
          </cell>
          <cell r="AW127">
            <v>0</v>
          </cell>
          <cell r="AX127">
            <v>0</v>
          </cell>
          <cell r="AZ127">
            <v>0</v>
          </cell>
          <cell r="BA127">
            <v>0</v>
          </cell>
          <cell r="BC127">
            <v>12</v>
          </cell>
          <cell r="BD127">
            <v>3000000</v>
          </cell>
        </row>
        <row r="128">
          <cell r="AN128" t="str">
            <v>Pengurusan Gaji</v>
          </cell>
          <cell r="AO128">
            <v>12</v>
          </cell>
          <cell r="AP128" t="str">
            <v>ob</v>
          </cell>
          <cell r="AQ128">
            <v>250000</v>
          </cell>
          <cell r="AR128">
            <v>3000000</v>
          </cell>
          <cell r="AT128">
            <v>0</v>
          </cell>
          <cell r="AU128">
            <v>0</v>
          </cell>
          <cell r="AW128">
            <v>0</v>
          </cell>
          <cell r="AX128">
            <v>0</v>
          </cell>
          <cell r="AZ128">
            <v>0</v>
          </cell>
          <cell r="BA128">
            <v>0</v>
          </cell>
          <cell r="BC128">
            <v>12</v>
          </cell>
          <cell r="BD128">
            <v>3000000</v>
          </cell>
        </row>
        <row r="129">
          <cell r="AN129" t="str">
            <v>Pengurus Barang</v>
          </cell>
          <cell r="AO129">
            <v>12</v>
          </cell>
          <cell r="AP129" t="str">
            <v>ob</v>
          </cell>
          <cell r="AQ129">
            <v>250000</v>
          </cell>
          <cell r="AR129">
            <v>3000000</v>
          </cell>
          <cell r="AT129">
            <v>0</v>
          </cell>
          <cell r="AU129">
            <v>0</v>
          </cell>
          <cell r="AW129">
            <v>0</v>
          </cell>
          <cell r="AX129">
            <v>0</v>
          </cell>
          <cell r="AZ129">
            <v>0</v>
          </cell>
          <cell r="BA129">
            <v>0</v>
          </cell>
          <cell r="BC129">
            <v>12</v>
          </cell>
          <cell r="BD129">
            <v>3000000</v>
          </cell>
        </row>
        <row r="131">
          <cell r="AN131" t="str">
            <v>Honorarium Panitia Pelaksana Kegiatan</v>
          </cell>
          <cell r="AR131">
            <v>2035000</v>
          </cell>
        </row>
        <row r="132">
          <cell r="AN132" t="str">
            <v>PPKom</v>
          </cell>
          <cell r="AO132">
            <v>11</v>
          </cell>
          <cell r="AP132" t="str">
            <v>ob</v>
          </cell>
          <cell r="AQ132">
            <v>185000</v>
          </cell>
          <cell r="AR132">
            <v>2035000</v>
          </cell>
          <cell r="AT132">
            <v>0</v>
          </cell>
          <cell r="AU132">
            <v>0</v>
          </cell>
          <cell r="AW132">
            <v>0</v>
          </cell>
          <cell r="AX132">
            <v>0</v>
          </cell>
          <cell r="AZ132">
            <v>0</v>
          </cell>
          <cell r="BA132">
            <v>0</v>
          </cell>
          <cell r="BC132">
            <v>11</v>
          </cell>
          <cell r="BD132">
            <v>2035000</v>
          </cell>
        </row>
        <row r="134">
          <cell r="AN134" t="str">
            <v>Honorarium Pengadaan Barang/Jasa</v>
          </cell>
          <cell r="AR134">
            <v>450000</v>
          </cell>
        </row>
        <row r="135">
          <cell r="AN135" t="str">
            <v>Honorarium Pejabat Pengadaan Jasa Cleaning Service</v>
          </cell>
          <cell r="AO135">
            <v>1</v>
          </cell>
          <cell r="AP135" t="str">
            <v>ob</v>
          </cell>
          <cell r="AQ135">
            <v>250000</v>
          </cell>
          <cell r="AR135">
            <v>250000</v>
          </cell>
          <cell r="AT135">
            <v>0</v>
          </cell>
          <cell r="AU135">
            <v>0</v>
          </cell>
          <cell r="AW135">
            <v>0</v>
          </cell>
          <cell r="AX135">
            <v>0</v>
          </cell>
          <cell r="AZ135">
            <v>0</v>
          </cell>
          <cell r="BA135">
            <v>0</v>
          </cell>
          <cell r="BC135">
            <v>1</v>
          </cell>
          <cell r="BD135">
            <v>250000</v>
          </cell>
        </row>
        <row r="136">
          <cell r="AN136" t="str">
            <v>Honorarium Pejabat Penerima Hasil Pekerjaan Jasa Cleaning Service</v>
          </cell>
          <cell r="AO136">
            <v>1</v>
          </cell>
          <cell r="AP136" t="str">
            <v>ob</v>
          </cell>
          <cell r="AQ136">
            <v>200000</v>
          </cell>
          <cell r="AR136">
            <v>200000</v>
          </cell>
          <cell r="AT136">
            <v>0</v>
          </cell>
          <cell r="AU136">
            <v>0</v>
          </cell>
          <cell r="AW136">
            <v>0</v>
          </cell>
          <cell r="AX136">
            <v>0</v>
          </cell>
          <cell r="AZ136">
            <v>0</v>
          </cell>
          <cell r="BA136">
            <v>0</v>
          </cell>
          <cell r="BC136">
            <v>1</v>
          </cell>
          <cell r="BD136">
            <v>200000</v>
          </cell>
        </row>
        <row r="138">
          <cell r="AN138" t="str">
            <v>Belanja Peralatan Kebersihan dan bahan Pembersih</v>
          </cell>
          <cell r="AR138">
            <v>5235100</v>
          </cell>
        </row>
        <row r="139">
          <cell r="AN139" t="str">
            <v>Keset</v>
          </cell>
          <cell r="AO139">
            <v>6</v>
          </cell>
          <cell r="AP139" t="str">
            <v>bh</v>
          </cell>
          <cell r="AQ139">
            <v>37100</v>
          </cell>
          <cell r="AR139">
            <v>222600</v>
          </cell>
          <cell r="AT139">
            <v>5</v>
          </cell>
          <cell r="AU139">
            <v>168000</v>
          </cell>
          <cell r="AW139">
            <v>1</v>
          </cell>
          <cell r="AX139">
            <v>34900</v>
          </cell>
          <cell r="AZ139">
            <v>6</v>
          </cell>
          <cell r="BA139">
            <v>202900</v>
          </cell>
          <cell r="BC139">
            <v>0</v>
          </cell>
          <cell r="BD139">
            <v>19700</v>
          </cell>
        </row>
        <row r="140">
          <cell r="AN140" t="str">
            <v>Sabun Cuci Piring</v>
          </cell>
          <cell r="AO140">
            <v>12</v>
          </cell>
          <cell r="AP140" t="str">
            <v>pouch</v>
          </cell>
          <cell r="AQ140">
            <v>15000</v>
          </cell>
          <cell r="AR140">
            <v>180000</v>
          </cell>
          <cell r="AT140">
            <v>12</v>
          </cell>
          <cell r="AU140">
            <v>140391</v>
          </cell>
          <cell r="AW140">
            <v>2</v>
          </cell>
          <cell r="AX140">
            <v>23090</v>
          </cell>
          <cell r="AZ140">
            <v>14</v>
          </cell>
          <cell r="BA140">
            <v>163481</v>
          </cell>
          <cell r="BC140">
            <v>-2</v>
          </cell>
          <cell r="BD140">
            <v>16519</v>
          </cell>
        </row>
        <row r="141">
          <cell r="AN141" t="str">
            <v>Sabun Cuci Tangan</v>
          </cell>
          <cell r="AO141">
            <v>20</v>
          </cell>
          <cell r="AP141" t="str">
            <v>bh</v>
          </cell>
          <cell r="AQ141">
            <v>15000</v>
          </cell>
          <cell r="AR141">
            <v>300000</v>
          </cell>
          <cell r="AT141">
            <v>22</v>
          </cell>
          <cell r="AU141">
            <v>267810</v>
          </cell>
          <cell r="AW141">
            <v>2</v>
          </cell>
          <cell r="AX141">
            <v>25920</v>
          </cell>
          <cell r="AZ141">
            <v>24</v>
          </cell>
          <cell r="BA141">
            <v>293730</v>
          </cell>
          <cell r="BC141">
            <v>-4</v>
          </cell>
          <cell r="BD141">
            <v>6270</v>
          </cell>
        </row>
        <row r="142">
          <cell r="AN142" t="str">
            <v>Pembersih Kaca</v>
          </cell>
          <cell r="AO142">
            <v>6</v>
          </cell>
          <cell r="AP142" t="str">
            <v>bh</v>
          </cell>
          <cell r="AQ142">
            <v>12000</v>
          </cell>
          <cell r="AR142">
            <v>72000</v>
          </cell>
          <cell r="AT142">
            <v>3</v>
          </cell>
          <cell r="AU142">
            <v>33605</v>
          </cell>
          <cell r="AW142">
            <v>0</v>
          </cell>
          <cell r="AX142">
            <v>0</v>
          </cell>
          <cell r="AZ142">
            <v>3</v>
          </cell>
          <cell r="BA142">
            <v>33605</v>
          </cell>
          <cell r="BC142">
            <v>3</v>
          </cell>
          <cell r="BD142">
            <v>38395</v>
          </cell>
        </row>
        <row r="143">
          <cell r="AN143" t="str">
            <v>Tissue Besar</v>
          </cell>
          <cell r="AO143">
            <v>48</v>
          </cell>
          <cell r="AP143" t="str">
            <v>bh</v>
          </cell>
          <cell r="AQ143">
            <v>12000</v>
          </cell>
          <cell r="AR143">
            <v>576000</v>
          </cell>
          <cell r="AT143">
            <v>67</v>
          </cell>
          <cell r="AU143">
            <v>614320</v>
          </cell>
          <cell r="AW143">
            <v>0</v>
          </cell>
          <cell r="AX143">
            <v>0</v>
          </cell>
          <cell r="AZ143">
            <v>67</v>
          </cell>
          <cell r="BA143">
            <v>614320</v>
          </cell>
          <cell r="BC143">
            <v>-19</v>
          </cell>
          <cell r="BD143">
            <v>-38320</v>
          </cell>
        </row>
        <row r="144">
          <cell r="AN144" t="str">
            <v>Pengharum mobil/AC</v>
          </cell>
          <cell r="AO144">
            <v>15</v>
          </cell>
          <cell r="AP144" t="str">
            <v>bh</v>
          </cell>
          <cell r="AQ144">
            <v>20000</v>
          </cell>
          <cell r="AR144">
            <v>300000</v>
          </cell>
          <cell r="AT144">
            <v>17</v>
          </cell>
          <cell r="AU144">
            <v>163140</v>
          </cell>
          <cell r="AW144">
            <v>7</v>
          </cell>
          <cell r="AX144">
            <v>72060</v>
          </cell>
          <cell r="AZ144">
            <v>24</v>
          </cell>
          <cell r="BA144">
            <v>235200</v>
          </cell>
          <cell r="BC144">
            <v>-9</v>
          </cell>
          <cell r="BD144">
            <v>64800</v>
          </cell>
        </row>
        <row r="145">
          <cell r="AN145" t="str">
            <v>Kapur Barus</v>
          </cell>
          <cell r="AO145">
            <v>4</v>
          </cell>
          <cell r="AP145" t="str">
            <v>kg</v>
          </cell>
          <cell r="AQ145">
            <v>23000</v>
          </cell>
          <cell r="AR145">
            <v>92000</v>
          </cell>
          <cell r="AT145">
            <v>4</v>
          </cell>
          <cell r="AU145">
            <v>60740</v>
          </cell>
          <cell r="AW145">
            <v>3</v>
          </cell>
          <cell r="AX145">
            <v>25290</v>
          </cell>
          <cell r="AZ145">
            <v>7</v>
          </cell>
          <cell r="BA145">
            <v>86030</v>
          </cell>
          <cell r="BC145">
            <v>-3</v>
          </cell>
          <cell r="BD145">
            <v>5970</v>
          </cell>
        </row>
        <row r="146">
          <cell r="AN146" t="str">
            <v>Kamper Toilet</v>
          </cell>
          <cell r="AO146">
            <v>60</v>
          </cell>
          <cell r="AP146" t="str">
            <v>bh</v>
          </cell>
          <cell r="AQ146">
            <v>9000</v>
          </cell>
          <cell r="AR146">
            <v>540000</v>
          </cell>
          <cell r="AT146">
            <v>60</v>
          </cell>
          <cell r="AU146">
            <v>509150</v>
          </cell>
          <cell r="AW146">
            <v>2</v>
          </cell>
          <cell r="AX146">
            <v>33420</v>
          </cell>
          <cell r="AZ146">
            <v>62</v>
          </cell>
          <cell r="BA146">
            <v>542570</v>
          </cell>
          <cell r="BC146">
            <v>-2</v>
          </cell>
          <cell r="BD146">
            <v>-2570</v>
          </cell>
        </row>
        <row r="147">
          <cell r="AN147" t="str">
            <v>Refil Pengharum Ruangan</v>
          </cell>
          <cell r="AO147">
            <v>84</v>
          </cell>
          <cell r="AP147" t="str">
            <v>kaleng</v>
          </cell>
          <cell r="AQ147">
            <v>30500</v>
          </cell>
          <cell r="AR147">
            <v>2562000</v>
          </cell>
          <cell r="AT147">
            <v>54</v>
          </cell>
          <cell r="AU147">
            <v>1346290</v>
          </cell>
          <cell r="AW147">
            <v>0</v>
          </cell>
          <cell r="AX147">
            <v>0</v>
          </cell>
          <cell r="AZ147">
            <v>54</v>
          </cell>
          <cell r="BA147">
            <v>1346290</v>
          </cell>
          <cell r="BC147">
            <v>30</v>
          </cell>
          <cell r="BD147">
            <v>1215710</v>
          </cell>
        </row>
        <row r="148">
          <cell r="AN148" t="str">
            <v>Pengharum Ruangan Semprot Otomatis</v>
          </cell>
          <cell r="AO148">
            <v>2</v>
          </cell>
          <cell r="AP148" t="str">
            <v>unit</v>
          </cell>
          <cell r="AQ148">
            <v>90000</v>
          </cell>
          <cell r="AR148">
            <v>180000</v>
          </cell>
          <cell r="AT148">
            <v>2</v>
          </cell>
          <cell r="AU148">
            <v>119060</v>
          </cell>
          <cell r="AW148">
            <v>0</v>
          </cell>
          <cell r="AX148">
            <v>0</v>
          </cell>
          <cell r="AZ148">
            <v>2</v>
          </cell>
          <cell r="BA148">
            <v>119060</v>
          </cell>
          <cell r="BC148">
            <v>0</v>
          </cell>
          <cell r="BD148">
            <v>60940</v>
          </cell>
        </row>
        <row r="149">
          <cell r="AN149" t="str">
            <v>Racun Serangga</v>
          </cell>
          <cell r="AO149">
            <v>1</v>
          </cell>
          <cell r="AP149" t="str">
            <v>botol</v>
          </cell>
          <cell r="AQ149">
            <v>35500</v>
          </cell>
          <cell r="AR149">
            <v>35500</v>
          </cell>
          <cell r="AT149">
            <v>1</v>
          </cell>
          <cell r="AU149">
            <v>27380</v>
          </cell>
          <cell r="AW149">
            <v>0</v>
          </cell>
          <cell r="AX149">
            <v>0</v>
          </cell>
          <cell r="AZ149">
            <v>1</v>
          </cell>
          <cell r="BA149">
            <v>27380</v>
          </cell>
          <cell r="BC149">
            <v>0</v>
          </cell>
          <cell r="BD149">
            <v>8120</v>
          </cell>
        </row>
        <row r="150">
          <cell r="AN150" t="str">
            <v>Lap Kendaraan</v>
          </cell>
          <cell r="AO150">
            <v>5</v>
          </cell>
          <cell r="AP150" t="str">
            <v>botol</v>
          </cell>
          <cell r="AQ150">
            <v>35000</v>
          </cell>
          <cell r="AR150">
            <v>175000</v>
          </cell>
          <cell r="AT150">
            <v>5</v>
          </cell>
          <cell r="AU150">
            <v>127485</v>
          </cell>
          <cell r="AW150">
            <v>0</v>
          </cell>
          <cell r="AX150">
            <v>0</v>
          </cell>
          <cell r="AZ150">
            <v>5</v>
          </cell>
          <cell r="BA150">
            <v>127485</v>
          </cell>
          <cell r="BC150">
            <v>0</v>
          </cell>
          <cell r="BD150">
            <v>47515</v>
          </cell>
        </row>
        <row r="152">
          <cell r="AN152" t="str">
            <v>Belanja pemeliharaan dan kebersihan kantor</v>
          </cell>
          <cell r="AR152">
            <v>28665000</v>
          </cell>
        </row>
        <row r="153">
          <cell r="AN153" t="str">
            <v>Biaya Cleaning Service</v>
          </cell>
          <cell r="AO153">
            <v>637</v>
          </cell>
          <cell r="AP153" t="str">
            <v>ob</v>
          </cell>
          <cell r="AQ153">
            <v>45000</v>
          </cell>
          <cell r="AR153">
            <v>28665000</v>
          </cell>
          <cell r="AT153">
            <v>0</v>
          </cell>
          <cell r="AU153">
            <v>0</v>
          </cell>
          <cell r="AW153">
            <v>0</v>
          </cell>
          <cell r="AX153">
            <v>0</v>
          </cell>
          <cell r="AZ153">
            <v>0</v>
          </cell>
          <cell r="BA153">
            <v>0</v>
          </cell>
          <cell r="BC153">
            <v>637</v>
          </cell>
          <cell r="BD153">
            <v>28665000</v>
          </cell>
        </row>
        <row r="155">
          <cell r="AN155" t="str">
            <v>Belanja Pemeliharaan Peralatan dan Perlengkapan kantor / Kerumahtanggaan/ Komunikasi/ Studio</v>
          </cell>
          <cell r="AR155">
            <v>11650000</v>
          </cell>
        </row>
        <row r="156">
          <cell r="AN156" t="str">
            <v xml:space="preserve">Pemeliharaan Printer </v>
          </cell>
          <cell r="AO156">
            <v>10</v>
          </cell>
          <cell r="AP156" t="str">
            <v>buah</v>
          </cell>
          <cell r="AQ156">
            <v>600000</v>
          </cell>
          <cell r="AR156">
            <v>6000000</v>
          </cell>
          <cell r="AT156">
            <v>17</v>
          </cell>
          <cell r="AU156">
            <v>2200000</v>
          </cell>
          <cell r="AW156">
            <v>0</v>
          </cell>
          <cell r="AX156">
            <v>0</v>
          </cell>
          <cell r="AZ156">
            <v>17</v>
          </cell>
          <cell r="BA156">
            <v>2200000</v>
          </cell>
          <cell r="BC156">
            <v>-7</v>
          </cell>
          <cell r="BD156">
            <v>3800000</v>
          </cell>
        </row>
        <row r="157">
          <cell r="AN157" t="str">
            <v>Pemeliharaan Laptop</v>
          </cell>
          <cell r="AO157">
            <v>3</v>
          </cell>
          <cell r="AP157" t="str">
            <v>buah</v>
          </cell>
          <cell r="AQ157">
            <v>500000</v>
          </cell>
          <cell r="AR157">
            <v>1500000</v>
          </cell>
          <cell r="AT157">
            <v>4</v>
          </cell>
          <cell r="AU157">
            <v>970000</v>
          </cell>
          <cell r="AW157">
            <v>1</v>
          </cell>
          <cell r="AX157">
            <v>350000</v>
          </cell>
          <cell r="AZ157">
            <v>5</v>
          </cell>
          <cell r="BA157">
            <v>1320000</v>
          </cell>
          <cell r="BC157">
            <v>-2</v>
          </cell>
          <cell r="BD157">
            <v>180000</v>
          </cell>
        </row>
        <row r="158">
          <cell r="AN158" t="str">
            <v>Pemeliharaan AC</v>
          </cell>
          <cell r="AO158">
            <v>11</v>
          </cell>
          <cell r="AP158" t="str">
            <v>buah</v>
          </cell>
          <cell r="AQ158">
            <v>300000</v>
          </cell>
          <cell r="AR158">
            <v>3300000</v>
          </cell>
          <cell r="AT158">
            <v>10</v>
          </cell>
          <cell r="AU158">
            <v>985000</v>
          </cell>
          <cell r="AW158">
            <v>9</v>
          </cell>
          <cell r="AX158">
            <v>450000</v>
          </cell>
          <cell r="AZ158">
            <v>19</v>
          </cell>
          <cell r="BA158">
            <v>1435000</v>
          </cell>
          <cell r="BC158">
            <v>-8</v>
          </cell>
          <cell r="BD158">
            <v>1865000</v>
          </cell>
        </row>
        <row r="159">
          <cell r="AN159" t="str">
            <v>Pemeliharaan Mesin Ketik</v>
          </cell>
          <cell r="AO159">
            <v>1</v>
          </cell>
          <cell r="AP159" t="str">
            <v>buah</v>
          </cell>
          <cell r="AQ159">
            <v>100000</v>
          </cell>
          <cell r="AR159">
            <v>100000</v>
          </cell>
          <cell r="AT159">
            <v>0</v>
          </cell>
          <cell r="AU159">
            <v>0</v>
          </cell>
          <cell r="AW159">
            <v>0</v>
          </cell>
          <cell r="AX159">
            <v>0</v>
          </cell>
          <cell r="AZ159">
            <v>0</v>
          </cell>
          <cell r="BA159">
            <v>0</v>
          </cell>
          <cell r="BC159">
            <v>1</v>
          </cell>
          <cell r="BD159">
            <v>100000</v>
          </cell>
        </row>
        <row r="160">
          <cell r="AN160" t="str">
            <v>Pemeliharaan Almari</v>
          </cell>
          <cell r="AO160">
            <v>5</v>
          </cell>
          <cell r="AP160" t="str">
            <v>buah</v>
          </cell>
          <cell r="AQ160">
            <v>150000</v>
          </cell>
          <cell r="AR160">
            <v>750000</v>
          </cell>
          <cell r="AT160">
            <v>1</v>
          </cell>
          <cell r="AU160">
            <v>50000</v>
          </cell>
          <cell r="AW160">
            <v>0</v>
          </cell>
          <cell r="AX160">
            <v>0</v>
          </cell>
          <cell r="AZ160">
            <v>1</v>
          </cell>
          <cell r="BA160">
            <v>50000</v>
          </cell>
          <cell r="BC160">
            <v>4</v>
          </cell>
          <cell r="BD160">
            <v>700000</v>
          </cell>
        </row>
        <row r="162">
          <cell r="AN162" t="str">
            <v>Belanja Pemeliharaan Komputer</v>
          </cell>
          <cell r="AR162">
            <v>2000000</v>
          </cell>
        </row>
        <row r="163">
          <cell r="AN163" t="str">
            <v>Pemeliharaan Komputer</v>
          </cell>
          <cell r="AO163">
            <v>10</v>
          </cell>
          <cell r="AP163" t="str">
            <v>buah</v>
          </cell>
          <cell r="AQ163">
            <v>200000</v>
          </cell>
          <cell r="AR163">
            <v>2000000</v>
          </cell>
          <cell r="AT163">
            <v>9</v>
          </cell>
          <cell r="AU163">
            <v>800000</v>
          </cell>
          <cell r="AW163">
            <v>2</v>
          </cell>
          <cell r="AX163">
            <v>350000</v>
          </cell>
          <cell r="AZ163">
            <v>11</v>
          </cell>
          <cell r="BA163">
            <v>1150000</v>
          </cell>
          <cell r="BC163">
            <v>-1</v>
          </cell>
          <cell r="BD163">
            <v>850000</v>
          </cell>
        </row>
        <row r="165">
          <cell r="AN165" t="str">
            <v>Belanja Alat Tulis Kantor</v>
          </cell>
          <cell r="AR165">
            <v>15300300</v>
          </cell>
        </row>
        <row r="166">
          <cell r="AN166" t="str">
            <v>Amplop/ Kecil</v>
          </cell>
          <cell r="AO166">
            <v>6</v>
          </cell>
          <cell r="AP166" t="str">
            <v>dos</v>
          </cell>
          <cell r="AQ166">
            <v>13400</v>
          </cell>
          <cell r="AR166">
            <v>80400</v>
          </cell>
          <cell r="AT166">
            <v>6</v>
          </cell>
          <cell r="AU166">
            <v>44550</v>
          </cell>
          <cell r="AW166">
            <v>0</v>
          </cell>
          <cell r="AX166">
            <v>0</v>
          </cell>
          <cell r="AZ166">
            <v>6</v>
          </cell>
          <cell r="BA166">
            <v>44550</v>
          </cell>
          <cell r="BC166">
            <v>0</v>
          </cell>
          <cell r="BD166">
            <v>35850</v>
          </cell>
        </row>
        <row r="167">
          <cell r="AN167" t="str">
            <v>Amplop/ Sedang</v>
          </cell>
          <cell r="AO167">
            <v>12</v>
          </cell>
          <cell r="AP167" t="str">
            <v>dos</v>
          </cell>
          <cell r="AQ167">
            <v>8700</v>
          </cell>
          <cell r="AR167">
            <v>104400</v>
          </cell>
          <cell r="AT167">
            <v>12</v>
          </cell>
          <cell r="AU167">
            <v>103200</v>
          </cell>
          <cell r="AW167">
            <v>0</v>
          </cell>
          <cell r="AX167">
            <v>0</v>
          </cell>
          <cell r="AZ167">
            <v>12</v>
          </cell>
          <cell r="BA167">
            <v>103200</v>
          </cell>
          <cell r="BC167">
            <v>0</v>
          </cell>
          <cell r="BD167">
            <v>1200</v>
          </cell>
        </row>
        <row r="168">
          <cell r="AN168" t="str">
            <v>Amplop/ Besar</v>
          </cell>
          <cell r="AO168">
            <v>12</v>
          </cell>
          <cell r="AP168" t="str">
            <v>dos</v>
          </cell>
          <cell r="AQ168">
            <v>11100</v>
          </cell>
          <cell r="AR168">
            <v>133200</v>
          </cell>
          <cell r="AT168">
            <v>12</v>
          </cell>
          <cell r="AU168">
            <v>133200</v>
          </cell>
          <cell r="AW168">
            <v>0</v>
          </cell>
          <cell r="AX168">
            <v>0</v>
          </cell>
          <cell r="AZ168">
            <v>12</v>
          </cell>
          <cell r="BA168">
            <v>133200</v>
          </cell>
          <cell r="BC168">
            <v>0</v>
          </cell>
          <cell r="BD168">
            <v>0</v>
          </cell>
        </row>
        <row r="169">
          <cell r="AN169" t="str">
            <v>Amplop Air Mail 312 TT</v>
          </cell>
          <cell r="AO169">
            <v>15</v>
          </cell>
          <cell r="AP169" t="str">
            <v>lembar</v>
          </cell>
          <cell r="AQ169">
            <v>11100</v>
          </cell>
          <cell r="AR169">
            <v>166500</v>
          </cell>
          <cell r="AT169">
            <v>10</v>
          </cell>
          <cell r="AU169">
            <v>10000</v>
          </cell>
          <cell r="AW169">
            <v>0</v>
          </cell>
          <cell r="AX169">
            <v>0</v>
          </cell>
          <cell r="AZ169">
            <v>10</v>
          </cell>
          <cell r="BA169">
            <v>10000</v>
          </cell>
          <cell r="BC169">
            <v>5</v>
          </cell>
          <cell r="BD169">
            <v>156500</v>
          </cell>
        </row>
        <row r="170">
          <cell r="AN170" t="str">
            <v>Battery (AA, AAA, BESAR // ISI 2 DAN 4)</v>
          </cell>
          <cell r="AO170">
            <v>25</v>
          </cell>
          <cell r="AP170" t="str">
            <v>set</v>
          </cell>
          <cell r="AQ170">
            <v>15000</v>
          </cell>
          <cell r="AR170">
            <v>375000</v>
          </cell>
          <cell r="AT170">
            <v>35</v>
          </cell>
          <cell r="AU170">
            <v>439700</v>
          </cell>
          <cell r="AW170">
            <v>0</v>
          </cell>
          <cell r="AX170">
            <v>0</v>
          </cell>
          <cell r="AZ170">
            <v>35</v>
          </cell>
          <cell r="BA170">
            <v>439700</v>
          </cell>
          <cell r="BC170">
            <v>-10</v>
          </cell>
          <cell r="BD170">
            <v>-64700</v>
          </cell>
        </row>
        <row r="171">
          <cell r="AN171" t="str">
            <v>Binder clip 107</v>
          </cell>
          <cell r="AO171">
            <v>12</v>
          </cell>
          <cell r="AP171" t="str">
            <v>dos</v>
          </cell>
          <cell r="AQ171">
            <v>4200</v>
          </cell>
          <cell r="AR171">
            <v>50400</v>
          </cell>
          <cell r="AT171">
            <v>12</v>
          </cell>
          <cell r="AU171">
            <v>50400</v>
          </cell>
          <cell r="AW171">
            <v>0</v>
          </cell>
          <cell r="AX171">
            <v>0</v>
          </cell>
          <cell r="AZ171">
            <v>12</v>
          </cell>
          <cell r="BA171">
            <v>50400</v>
          </cell>
          <cell r="BC171">
            <v>0</v>
          </cell>
          <cell r="BD171">
            <v>0</v>
          </cell>
        </row>
        <row r="172">
          <cell r="AN172" t="str">
            <v>Binder clip 111</v>
          </cell>
          <cell r="AO172">
            <v>12</v>
          </cell>
          <cell r="AP172" t="str">
            <v>dos</v>
          </cell>
          <cell r="AQ172">
            <v>5400</v>
          </cell>
          <cell r="AR172">
            <v>64800</v>
          </cell>
          <cell r="AT172">
            <v>6</v>
          </cell>
          <cell r="AU172">
            <v>32400</v>
          </cell>
          <cell r="AW172">
            <v>6</v>
          </cell>
          <cell r="AX172">
            <v>32400</v>
          </cell>
          <cell r="AZ172">
            <v>12</v>
          </cell>
          <cell r="BA172">
            <v>64800</v>
          </cell>
          <cell r="BC172">
            <v>0</v>
          </cell>
          <cell r="BD172">
            <v>0</v>
          </cell>
        </row>
        <row r="173">
          <cell r="AN173" t="str">
            <v>Binder clip 155</v>
          </cell>
          <cell r="AO173">
            <v>12</v>
          </cell>
          <cell r="AP173" t="str">
            <v>dos</v>
          </cell>
          <cell r="AQ173">
            <v>6600</v>
          </cell>
          <cell r="AR173">
            <v>79200</v>
          </cell>
          <cell r="AT173">
            <v>12</v>
          </cell>
          <cell r="AU173">
            <v>79200</v>
          </cell>
          <cell r="AW173">
            <v>0</v>
          </cell>
          <cell r="AX173">
            <v>0</v>
          </cell>
          <cell r="AZ173">
            <v>12</v>
          </cell>
          <cell r="BA173">
            <v>79200</v>
          </cell>
          <cell r="BC173">
            <v>0</v>
          </cell>
          <cell r="BD173">
            <v>0</v>
          </cell>
        </row>
        <row r="174">
          <cell r="AN174" t="str">
            <v>Binder clip 200</v>
          </cell>
          <cell r="AO174">
            <v>12</v>
          </cell>
          <cell r="AP174" t="str">
            <v>dos</v>
          </cell>
          <cell r="AQ174">
            <v>10200</v>
          </cell>
          <cell r="AR174">
            <v>122400</v>
          </cell>
          <cell r="AT174">
            <v>12</v>
          </cell>
          <cell r="AU174">
            <v>122400</v>
          </cell>
          <cell r="AW174">
            <v>0</v>
          </cell>
          <cell r="AX174">
            <v>0</v>
          </cell>
          <cell r="AZ174">
            <v>12</v>
          </cell>
          <cell r="BA174">
            <v>122400</v>
          </cell>
          <cell r="BC174">
            <v>0</v>
          </cell>
          <cell r="BD174">
            <v>0</v>
          </cell>
        </row>
        <row r="175">
          <cell r="AN175" t="str">
            <v>Binder clip 260</v>
          </cell>
          <cell r="AO175">
            <v>12</v>
          </cell>
          <cell r="AP175" t="str">
            <v>dos</v>
          </cell>
          <cell r="AQ175">
            <v>16200</v>
          </cell>
          <cell r="AR175">
            <v>194400</v>
          </cell>
          <cell r="AT175">
            <v>12</v>
          </cell>
          <cell r="AU175">
            <v>194400</v>
          </cell>
          <cell r="AW175">
            <v>0</v>
          </cell>
          <cell r="AX175">
            <v>0</v>
          </cell>
          <cell r="AZ175">
            <v>12</v>
          </cell>
          <cell r="BA175">
            <v>194400</v>
          </cell>
          <cell r="BC175">
            <v>0</v>
          </cell>
          <cell r="BD175">
            <v>0</v>
          </cell>
        </row>
        <row r="176">
          <cell r="AN176" t="str">
            <v>Buku kuitansi</v>
          </cell>
          <cell r="AO176">
            <v>12</v>
          </cell>
          <cell r="AP176" t="str">
            <v>bh</v>
          </cell>
          <cell r="AQ176">
            <v>3300</v>
          </cell>
          <cell r="AR176">
            <v>39600</v>
          </cell>
          <cell r="AT176">
            <v>12</v>
          </cell>
          <cell r="AU176">
            <v>34800</v>
          </cell>
          <cell r="AW176">
            <v>0</v>
          </cell>
          <cell r="AX176">
            <v>0</v>
          </cell>
          <cell r="AZ176">
            <v>12</v>
          </cell>
          <cell r="BA176">
            <v>34800</v>
          </cell>
          <cell r="BC176">
            <v>0</v>
          </cell>
          <cell r="BD176">
            <v>4800</v>
          </cell>
        </row>
        <row r="177">
          <cell r="AN177" t="str">
            <v>Buku tulis</v>
          </cell>
          <cell r="AO177">
            <v>10</v>
          </cell>
          <cell r="AP177" t="str">
            <v>bh</v>
          </cell>
          <cell r="AQ177">
            <v>2000</v>
          </cell>
          <cell r="AR177">
            <v>20000</v>
          </cell>
          <cell r="AT177">
            <v>10</v>
          </cell>
          <cell r="AU177">
            <v>20000</v>
          </cell>
          <cell r="AW177">
            <v>0</v>
          </cell>
          <cell r="AX177">
            <v>0</v>
          </cell>
          <cell r="AZ177">
            <v>10</v>
          </cell>
          <cell r="BA177">
            <v>20000</v>
          </cell>
          <cell r="BC177">
            <v>0</v>
          </cell>
          <cell r="BD177">
            <v>0</v>
          </cell>
        </row>
        <row r="178">
          <cell r="AN178" t="str">
            <v>Cutter  Besar</v>
          </cell>
          <cell r="AO178">
            <v>6</v>
          </cell>
          <cell r="AP178" t="str">
            <v>bh</v>
          </cell>
          <cell r="AQ178">
            <v>11000</v>
          </cell>
          <cell r="AR178">
            <v>66000</v>
          </cell>
          <cell r="AT178">
            <v>6</v>
          </cell>
          <cell r="AU178">
            <v>28200</v>
          </cell>
          <cell r="AW178">
            <v>3</v>
          </cell>
          <cell r="AX178">
            <v>33000</v>
          </cell>
          <cell r="AZ178">
            <v>9</v>
          </cell>
          <cell r="BA178">
            <v>61200</v>
          </cell>
          <cell r="BC178">
            <v>-3</v>
          </cell>
          <cell r="BD178">
            <v>4800</v>
          </cell>
        </row>
        <row r="179">
          <cell r="AN179" t="str">
            <v>Clear Holder</v>
          </cell>
          <cell r="AO179">
            <v>24</v>
          </cell>
          <cell r="AP179" t="str">
            <v>bh</v>
          </cell>
          <cell r="AQ179">
            <v>33600</v>
          </cell>
          <cell r="AR179">
            <v>806400</v>
          </cell>
          <cell r="AT179">
            <v>24</v>
          </cell>
          <cell r="AU179">
            <v>721600</v>
          </cell>
          <cell r="AW179">
            <v>3</v>
          </cell>
          <cell r="AX179">
            <v>96000</v>
          </cell>
          <cell r="AZ179">
            <v>27</v>
          </cell>
          <cell r="BA179">
            <v>817600</v>
          </cell>
          <cell r="BC179">
            <v>-3</v>
          </cell>
          <cell r="BD179">
            <v>-11200</v>
          </cell>
        </row>
        <row r="180">
          <cell r="AN180" t="str">
            <v>File Box</v>
          </cell>
          <cell r="AO180">
            <v>24</v>
          </cell>
          <cell r="AP180" t="str">
            <v>bh</v>
          </cell>
          <cell r="AQ180">
            <v>18150</v>
          </cell>
          <cell r="AR180">
            <v>435600</v>
          </cell>
          <cell r="AT180">
            <v>24</v>
          </cell>
          <cell r="AU180">
            <v>341000</v>
          </cell>
          <cell r="AW180">
            <v>5</v>
          </cell>
          <cell r="AX180">
            <v>90000</v>
          </cell>
          <cell r="AZ180">
            <v>29</v>
          </cell>
          <cell r="BA180">
            <v>431000</v>
          </cell>
          <cell r="BC180">
            <v>-5</v>
          </cell>
          <cell r="BD180">
            <v>4600</v>
          </cell>
        </row>
        <row r="181">
          <cell r="AN181" t="str">
            <v>Kertas Buram Folio</v>
          </cell>
          <cell r="AO181">
            <v>2</v>
          </cell>
          <cell r="AP181" t="str">
            <v>rim</v>
          </cell>
          <cell r="AQ181">
            <v>20000</v>
          </cell>
          <cell r="AR181">
            <v>40000</v>
          </cell>
          <cell r="AT181">
            <v>2</v>
          </cell>
          <cell r="AU181">
            <v>40000</v>
          </cell>
          <cell r="AW181">
            <v>0</v>
          </cell>
          <cell r="AX181">
            <v>0</v>
          </cell>
          <cell r="AZ181">
            <v>2</v>
          </cell>
          <cell r="BA181">
            <v>40000</v>
          </cell>
          <cell r="BC181">
            <v>0</v>
          </cell>
          <cell r="BD181">
            <v>0</v>
          </cell>
        </row>
        <row r="182">
          <cell r="AN182" t="str">
            <v>Kertas HVS Warna</v>
          </cell>
          <cell r="AO182">
            <v>1</v>
          </cell>
          <cell r="AP182" t="str">
            <v>rim</v>
          </cell>
          <cell r="AQ182">
            <v>61000</v>
          </cell>
          <cell r="AR182">
            <v>61000</v>
          </cell>
          <cell r="AT182">
            <v>1</v>
          </cell>
          <cell r="AU182">
            <v>37500</v>
          </cell>
          <cell r="AW182">
            <v>0</v>
          </cell>
          <cell r="AX182">
            <v>0</v>
          </cell>
          <cell r="AZ182">
            <v>1</v>
          </cell>
          <cell r="BA182">
            <v>37500</v>
          </cell>
          <cell r="BC182">
            <v>0</v>
          </cell>
          <cell r="BD182">
            <v>23500</v>
          </cell>
        </row>
        <row r="183">
          <cell r="AN183" t="str">
            <v>Kertas Fax</v>
          </cell>
          <cell r="AO183">
            <v>5</v>
          </cell>
          <cell r="AP183" t="str">
            <v>rol</v>
          </cell>
          <cell r="AQ183">
            <v>12100</v>
          </cell>
          <cell r="AR183">
            <v>60500</v>
          </cell>
          <cell r="AT183">
            <v>5</v>
          </cell>
          <cell r="AU183">
            <v>55000</v>
          </cell>
          <cell r="AW183">
            <v>0</v>
          </cell>
          <cell r="AX183">
            <v>0</v>
          </cell>
          <cell r="AZ183">
            <v>5</v>
          </cell>
          <cell r="BA183">
            <v>55000</v>
          </cell>
          <cell r="BC183">
            <v>0</v>
          </cell>
          <cell r="BD183">
            <v>5500</v>
          </cell>
        </row>
        <row r="184">
          <cell r="AN184" t="str">
            <v>Kertas HVS F4 70 gr</v>
          </cell>
          <cell r="AO184">
            <v>125</v>
          </cell>
          <cell r="AP184" t="str">
            <v>rim</v>
          </cell>
          <cell r="AQ184">
            <v>41000</v>
          </cell>
          <cell r="AR184">
            <v>5125000</v>
          </cell>
          <cell r="AT184">
            <v>100</v>
          </cell>
          <cell r="AU184">
            <v>3768550</v>
          </cell>
          <cell r="AW184">
            <v>14</v>
          </cell>
          <cell r="AX184">
            <v>570710</v>
          </cell>
          <cell r="AZ184">
            <v>114</v>
          </cell>
          <cell r="BA184">
            <v>4339260</v>
          </cell>
          <cell r="BC184">
            <v>11</v>
          </cell>
          <cell r="BD184">
            <v>785740</v>
          </cell>
        </row>
        <row r="185">
          <cell r="AN185" t="str">
            <v>Kertas HVS A4s 70 gr</v>
          </cell>
          <cell r="AO185">
            <v>10</v>
          </cell>
          <cell r="AP185" t="str">
            <v>rim</v>
          </cell>
          <cell r="AQ185">
            <v>37500</v>
          </cell>
          <cell r="AR185">
            <v>375000</v>
          </cell>
          <cell r="AT185">
            <v>8</v>
          </cell>
          <cell r="AU185">
            <v>265250</v>
          </cell>
          <cell r="AW185">
            <v>0</v>
          </cell>
          <cell r="AX185">
            <v>0</v>
          </cell>
          <cell r="AZ185">
            <v>8</v>
          </cell>
          <cell r="BA185">
            <v>265250</v>
          </cell>
          <cell r="BC185">
            <v>2</v>
          </cell>
          <cell r="BD185">
            <v>109750</v>
          </cell>
        </row>
        <row r="186">
          <cell r="AN186" t="str">
            <v>Isi Pen (parker)</v>
          </cell>
          <cell r="AO186">
            <v>5</v>
          </cell>
          <cell r="AP186" t="str">
            <v>bh</v>
          </cell>
          <cell r="AQ186">
            <v>17600</v>
          </cell>
          <cell r="AR186">
            <v>88000</v>
          </cell>
          <cell r="AT186">
            <v>5</v>
          </cell>
          <cell r="AU186">
            <v>78500</v>
          </cell>
          <cell r="AW186">
            <v>0</v>
          </cell>
          <cell r="AX186">
            <v>0</v>
          </cell>
          <cell r="AZ186">
            <v>5</v>
          </cell>
          <cell r="BA186">
            <v>78500</v>
          </cell>
          <cell r="BC186">
            <v>0</v>
          </cell>
          <cell r="BD186">
            <v>9500</v>
          </cell>
        </row>
        <row r="187">
          <cell r="AN187" t="str">
            <v>Lakban (bening, coklat)</v>
          </cell>
          <cell r="AO187">
            <v>12</v>
          </cell>
          <cell r="AP187" t="str">
            <v>roll</v>
          </cell>
          <cell r="AQ187">
            <v>11000</v>
          </cell>
          <cell r="AR187">
            <v>132000</v>
          </cell>
          <cell r="AT187">
            <v>12</v>
          </cell>
          <cell r="AU187">
            <v>127500</v>
          </cell>
          <cell r="AW187">
            <v>0</v>
          </cell>
          <cell r="AX187">
            <v>0</v>
          </cell>
          <cell r="AZ187">
            <v>12</v>
          </cell>
          <cell r="BA187">
            <v>127500</v>
          </cell>
          <cell r="BC187">
            <v>0</v>
          </cell>
          <cell r="BD187">
            <v>4500</v>
          </cell>
        </row>
        <row r="188">
          <cell r="AN188" t="str">
            <v>Lem Stick (UHU)</v>
          </cell>
          <cell r="AO188">
            <v>42</v>
          </cell>
          <cell r="AP188" t="str">
            <v>bh</v>
          </cell>
          <cell r="AQ188">
            <v>15300</v>
          </cell>
          <cell r="AR188">
            <v>642600</v>
          </cell>
          <cell r="AT188">
            <v>34</v>
          </cell>
          <cell r="AU188">
            <v>386400</v>
          </cell>
          <cell r="AW188">
            <v>17</v>
          </cell>
          <cell r="AX188">
            <v>255000</v>
          </cell>
          <cell r="AZ188">
            <v>51</v>
          </cell>
          <cell r="BA188">
            <v>641400</v>
          </cell>
          <cell r="BC188">
            <v>-9</v>
          </cell>
          <cell r="BD188">
            <v>1200</v>
          </cell>
        </row>
        <row r="189">
          <cell r="AN189" t="str">
            <v>Map kertas (800 per @)</v>
          </cell>
          <cell r="AO189">
            <v>3</v>
          </cell>
          <cell r="AP189" t="str">
            <v>pak</v>
          </cell>
          <cell r="AQ189">
            <v>22500</v>
          </cell>
          <cell r="AR189">
            <v>67500</v>
          </cell>
          <cell r="AT189">
            <v>3</v>
          </cell>
          <cell r="AU189">
            <v>54000</v>
          </cell>
          <cell r="AW189">
            <v>0</v>
          </cell>
          <cell r="AX189">
            <v>0</v>
          </cell>
          <cell r="AZ189">
            <v>3</v>
          </cell>
          <cell r="BA189">
            <v>54000</v>
          </cell>
          <cell r="BC189">
            <v>0</v>
          </cell>
          <cell r="BD189">
            <v>13500</v>
          </cell>
        </row>
        <row r="190">
          <cell r="AN190" t="str">
            <v>Map kertas snell (2000 per @)</v>
          </cell>
          <cell r="AO190">
            <v>2</v>
          </cell>
          <cell r="AP190" t="str">
            <v>pak</v>
          </cell>
          <cell r="AQ190">
            <v>27500</v>
          </cell>
          <cell r="AR190">
            <v>55000</v>
          </cell>
          <cell r="AT190">
            <v>2</v>
          </cell>
          <cell r="AU190">
            <v>49400</v>
          </cell>
          <cell r="AW190">
            <v>0</v>
          </cell>
          <cell r="AX190">
            <v>0</v>
          </cell>
          <cell r="AZ190">
            <v>2</v>
          </cell>
          <cell r="BA190">
            <v>49400</v>
          </cell>
          <cell r="BC190">
            <v>0</v>
          </cell>
          <cell r="BD190">
            <v>5600</v>
          </cell>
        </row>
        <row r="191">
          <cell r="AN191" t="str">
            <v>Map snell plastik</v>
          </cell>
          <cell r="AO191">
            <v>250</v>
          </cell>
          <cell r="AP191" t="str">
            <v>bh</v>
          </cell>
          <cell r="AQ191">
            <v>5750</v>
          </cell>
          <cell r="AR191">
            <v>1437500</v>
          </cell>
          <cell r="AT191">
            <v>250</v>
          </cell>
          <cell r="AU191">
            <v>1374250</v>
          </cell>
          <cell r="AW191">
            <v>0</v>
          </cell>
          <cell r="AX191">
            <v>0</v>
          </cell>
          <cell r="AZ191">
            <v>250</v>
          </cell>
          <cell r="BA191">
            <v>1374250</v>
          </cell>
          <cell r="BC191">
            <v>0</v>
          </cell>
          <cell r="BD191">
            <v>63250</v>
          </cell>
        </row>
        <row r="192">
          <cell r="AN192" t="str">
            <v>Map Kancing</v>
          </cell>
          <cell r="AO192">
            <v>100</v>
          </cell>
          <cell r="AP192" t="str">
            <v>bh</v>
          </cell>
          <cell r="AQ192">
            <v>3000</v>
          </cell>
          <cell r="AR192">
            <v>300000</v>
          </cell>
          <cell r="AT192">
            <v>100</v>
          </cell>
          <cell r="AU192">
            <v>300000</v>
          </cell>
          <cell r="AW192">
            <v>0</v>
          </cell>
          <cell r="AX192">
            <v>0</v>
          </cell>
          <cell r="AZ192">
            <v>100</v>
          </cell>
          <cell r="BA192">
            <v>300000</v>
          </cell>
          <cell r="BC192">
            <v>0</v>
          </cell>
          <cell r="BD192">
            <v>0</v>
          </cell>
        </row>
        <row r="193">
          <cell r="AN193" t="str">
            <v>Map Sheet Folder (map L)</v>
          </cell>
          <cell r="AO193">
            <v>200</v>
          </cell>
          <cell r="AP193" t="str">
            <v>bh</v>
          </cell>
          <cell r="AQ193">
            <v>1425</v>
          </cell>
          <cell r="AR193">
            <v>285000</v>
          </cell>
          <cell r="AT193">
            <v>197</v>
          </cell>
          <cell r="AU193">
            <v>279000</v>
          </cell>
          <cell r="AW193">
            <v>0</v>
          </cell>
          <cell r="AX193">
            <v>0</v>
          </cell>
          <cell r="AZ193">
            <v>197</v>
          </cell>
          <cell r="BA193">
            <v>279000</v>
          </cell>
          <cell r="BC193">
            <v>3</v>
          </cell>
          <cell r="BD193">
            <v>6000</v>
          </cell>
        </row>
        <row r="194">
          <cell r="AN194" t="str">
            <v>Ordner folio</v>
          </cell>
          <cell r="AO194">
            <v>40</v>
          </cell>
          <cell r="AP194" t="str">
            <v>bh</v>
          </cell>
          <cell r="AQ194">
            <v>23650</v>
          </cell>
          <cell r="AR194">
            <v>946000</v>
          </cell>
          <cell r="AT194">
            <v>40</v>
          </cell>
          <cell r="AU194">
            <v>946000</v>
          </cell>
          <cell r="AW194">
            <v>0</v>
          </cell>
          <cell r="AX194">
            <v>0</v>
          </cell>
          <cell r="AZ194">
            <v>40</v>
          </cell>
          <cell r="BA194">
            <v>946000</v>
          </cell>
          <cell r="BC194">
            <v>0</v>
          </cell>
          <cell r="BD194">
            <v>0</v>
          </cell>
        </row>
        <row r="195">
          <cell r="AN195" t="str">
            <v>Paper clips</v>
          </cell>
          <cell r="AO195">
            <v>100</v>
          </cell>
          <cell r="AP195" t="str">
            <v>dos</v>
          </cell>
          <cell r="AQ195">
            <v>3000</v>
          </cell>
          <cell r="AR195">
            <v>300000</v>
          </cell>
          <cell r="AT195">
            <v>100</v>
          </cell>
          <cell r="AU195">
            <v>285000</v>
          </cell>
          <cell r="AW195">
            <v>5</v>
          </cell>
          <cell r="AX195">
            <v>15000</v>
          </cell>
          <cell r="AZ195">
            <v>105</v>
          </cell>
          <cell r="BA195">
            <v>300000</v>
          </cell>
          <cell r="BC195">
            <v>-5</v>
          </cell>
          <cell r="BD195">
            <v>0</v>
          </cell>
        </row>
        <row r="196">
          <cell r="AN196" t="str">
            <v>Penggaris Besi</v>
          </cell>
          <cell r="AO196">
            <v>4</v>
          </cell>
          <cell r="AP196" t="str">
            <v>bh</v>
          </cell>
          <cell r="AQ196">
            <v>16500</v>
          </cell>
          <cell r="AR196">
            <v>66000</v>
          </cell>
          <cell r="AT196">
            <v>4</v>
          </cell>
          <cell r="AU196">
            <v>24000</v>
          </cell>
          <cell r="AW196">
            <v>3</v>
          </cell>
          <cell r="AX196">
            <v>25500</v>
          </cell>
          <cell r="AZ196">
            <v>7</v>
          </cell>
          <cell r="BA196">
            <v>49500</v>
          </cell>
          <cell r="BC196">
            <v>-3</v>
          </cell>
          <cell r="BD196">
            <v>16500</v>
          </cell>
        </row>
        <row r="197">
          <cell r="AN197" t="str">
            <v>Penghapus Cair</v>
          </cell>
          <cell r="AO197">
            <v>20</v>
          </cell>
          <cell r="AP197" t="str">
            <v>bh</v>
          </cell>
          <cell r="AQ197">
            <v>7150</v>
          </cell>
          <cell r="AR197">
            <v>143000</v>
          </cell>
          <cell r="AT197">
            <v>20</v>
          </cell>
          <cell r="AU197">
            <v>131000</v>
          </cell>
          <cell r="AW197">
            <v>0</v>
          </cell>
          <cell r="AX197">
            <v>0</v>
          </cell>
          <cell r="AZ197">
            <v>20</v>
          </cell>
          <cell r="BA197">
            <v>131000</v>
          </cell>
          <cell r="BC197">
            <v>0</v>
          </cell>
          <cell r="BD197">
            <v>12000</v>
          </cell>
        </row>
        <row r="198">
          <cell r="AN198" t="str">
            <v>Pensil 2 B</v>
          </cell>
          <cell r="AO198">
            <v>20</v>
          </cell>
          <cell r="AP198" t="str">
            <v>bh</v>
          </cell>
          <cell r="AQ198">
            <v>3000</v>
          </cell>
          <cell r="AR198">
            <v>60000</v>
          </cell>
          <cell r="AT198">
            <v>20</v>
          </cell>
          <cell r="AU198">
            <v>60000</v>
          </cell>
          <cell r="AW198">
            <v>0</v>
          </cell>
          <cell r="AX198">
            <v>0</v>
          </cell>
          <cell r="AZ198">
            <v>20</v>
          </cell>
          <cell r="BA198">
            <v>60000</v>
          </cell>
          <cell r="BC198">
            <v>0</v>
          </cell>
          <cell r="BD198">
            <v>0</v>
          </cell>
        </row>
        <row r="199">
          <cell r="AN199" t="str">
            <v>Perforator Sedang</v>
          </cell>
          <cell r="AO199">
            <v>5</v>
          </cell>
          <cell r="AP199" t="str">
            <v>bh</v>
          </cell>
          <cell r="AQ199">
            <v>22000</v>
          </cell>
          <cell r="AR199">
            <v>110000</v>
          </cell>
          <cell r="AT199">
            <v>5</v>
          </cell>
          <cell r="AU199">
            <v>107500</v>
          </cell>
          <cell r="AW199">
            <v>0</v>
          </cell>
          <cell r="AX199">
            <v>0</v>
          </cell>
          <cell r="AZ199">
            <v>5</v>
          </cell>
          <cell r="BA199">
            <v>107500</v>
          </cell>
          <cell r="BC199">
            <v>0</v>
          </cell>
          <cell r="BD199">
            <v>2500</v>
          </cell>
        </row>
        <row r="200">
          <cell r="AN200" t="str">
            <v>Perforator Besar</v>
          </cell>
          <cell r="AO200">
            <v>3</v>
          </cell>
          <cell r="AP200" t="str">
            <v>bh</v>
          </cell>
          <cell r="AQ200">
            <v>55000</v>
          </cell>
          <cell r="AR200">
            <v>165000</v>
          </cell>
          <cell r="AT200">
            <v>3</v>
          </cell>
          <cell r="AU200">
            <v>163500</v>
          </cell>
          <cell r="AW200">
            <v>0</v>
          </cell>
          <cell r="AX200">
            <v>0</v>
          </cell>
          <cell r="AZ200">
            <v>3</v>
          </cell>
          <cell r="BA200">
            <v>163500</v>
          </cell>
          <cell r="BC200">
            <v>0</v>
          </cell>
          <cell r="BD200">
            <v>1500</v>
          </cell>
        </row>
        <row r="201">
          <cell r="AN201" t="str">
            <v xml:space="preserve">Pita tik </v>
          </cell>
          <cell r="AO201">
            <v>2</v>
          </cell>
          <cell r="AP201" t="str">
            <v>roll</v>
          </cell>
          <cell r="AQ201">
            <v>18000</v>
          </cell>
          <cell r="AR201">
            <v>36000</v>
          </cell>
          <cell r="AT201">
            <v>2</v>
          </cell>
          <cell r="AU201">
            <v>36000</v>
          </cell>
          <cell r="AW201">
            <v>0</v>
          </cell>
          <cell r="AX201">
            <v>0</v>
          </cell>
          <cell r="AZ201">
            <v>2</v>
          </cell>
          <cell r="BA201">
            <v>36000</v>
          </cell>
          <cell r="BC201">
            <v>0</v>
          </cell>
          <cell r="BD201">
            <v>0</v>
          </cell>
        </row>
        <row r="202">
          <cell r="AN202" t="str">
            <v>Post it 655</v>
          </cell>
          <cell r="AO202">
            <v>20</v>
          </cell>
          <cell r="AP202" t="str">
            <v>bh</v>
          </cell>
          <cell r="AQ202">
            <v>13200</v>
          </cell>
          <cell r="AR202">
            <v>264000</v>
          </cell>
          <cell r="AT202">
            <v>20</v>
          </cell>
          <cell r="AU202">
            <v>227000</v>
          </cell>
          <cell r="AW202">
            <v>3</v>
          </cell>
          <cell r="AX202">
            <v>39000</v>
          </cell>
          <cell r="AZ202">
            <v>23</v>
          </cell>
          <cell r="BA202">
            <v>266000</v>
          </cell>
          <cell r="BC202">
            <v>-3</v>
          </cell>
          <cell r="BD202">
            <v>-2000</v>
          </cell>
        </row>
        <row r="203">
          <cell r="AN203" t="str">
            <v>Karet Penghapus</v>
          </cell>
          <cell r="AO203">
            <v>20</v>
          </cell>
          <cell r="AP203" t="str">
            <v>bh</v>
          </cell>
          <cell r="AQ203">
            <v>7500</v>
          </cell>
          <cell r="AR203">
            <v>150000</v>
          </cell>
          <cell r="AT203">
            <v>12</v>
          </cell>
          <cell r="AU203">
            <v>60000</v>
          </cell>
          <cell r="AW203">
            <v>12</v>
          </cell>
          <cell r="AX203">
            <v>60000</v>
          </cell>
          <cell r="AZ203">
            <v>24</v>
          </cell>
          <cell r="BA203">
            <v>120000</v>
          </cell>
          <cell r="BC203">
            <v>-4</v>
          </cell>
          <cell r="BD203">
            <v>30000</v>
          </cell>
        </row>
        <row r="204">
          <cell r="AN204" t="str">
            <v>Spidol marker besar (permanen)</v>
          </cell>
          <cell r="AO204">
            <v>24</v>
          </cell>
          <cell r="AP204" t="str">
            <v>bh</v>
          </cell>
          <cell r="AQ204">
            <v>5750</v>
          </cell>
          <cell r="AR204">
            <v>138000</v>
          </cell>
          <cell r="AT204">
            <v>24</v>
          </cell>
          <cell r="AU204">
            <v>138000</v>
          </cell>
          <cell r="AW204">
            <v>0</v>
          </cell>
          <cell r="AX204">
            <v>0</v>
          </cell>
          <cell r="AZ204">
            <v>24</v>
          </cell>
          <cell r="BA204">
            <v>138000</v>
          </cell>
          <cell r="BC204">
            <v>0</v>
          </cell>
          <cell r="BD204">
            <v>0</v>
          </cell>
        </row>
        <row r="205">
          <cell r="AN205" t="str">
            <v>Spidol White Board</v>
          </cell>
          <cell r="AO205">
            <v>36</v>
          </cell>
          <cell r="AP205" t="str">
            <v>bh</v>
          </cell>
          <cell r="AQ205">
            <v>6600</v>
          </cell>
          <cell r="AR205">
            <v>237600</v>
          </cell>
          <cell r="AT205">
            <v>36</v>
          </cell>
          <cell r="AU205">
            <v>236700</v>
          </cell>
          <cell r="AW205">
            <v>0</v>
          </cell>
          <cell r="AX205">
            <v>0</v>
          </cell>
          <cell r="AZ205">
            <v>36</v>
          </cell>
          <cell r="BA205">
            <v>236700</v>
          </cell>
          <cell r="BC205">
            <v>0</v>
          </cell>
          <cell r="BD205">
            <v>900</v>
          </cell>
        </row>
        <row r="206">
          <cell r="AN206" t="str">
            <v>Rautan Meja</v>
          </cell>
          <cell r="AO206">
            <v>1</v>
          </cell>
          <cell r="AP206" t="str">
            <v>bh</v>
          </cell>
          <cell r="AQ206">
            <v>107250</v>
          </cell>
          <cell r="AR206">
            <v>107250</v>
          </cell>
          <cell r="AT206">
            <v>2</v>
          </cell>
          <cell r="AU206">
            <v>105000</v>
          </cell>
          <cell r="AW206">
            <v>0</v>
          </cell>
          <cell r="AX206">
            <v>0</v>
          </cell>
          <cell r="AZ206">
            <v>2</v>
          </cell>
          <cell r="BA206">
            <v>105000</v>
          </cell>
          <cell r="BC206">
            <v>-1</v>
          </cell>
          <cell r="BD206">
            <v>2250</v>
          </cell>
        </row>
        <row r="207">
          <cell r="AN207" t="str">
            <v xml:space="preserve">Isolasi </v>
          </cell>
          <cell r="AO207">
            <v>12</v>
          </cell>
          <cell r="AP207" t="str">
            <v>bh</v>
          </cell>
          <cell r="AQ207">
            <v>2750</v>
          </cell>
          <cell r="AR207">
            <v>33000</v>
          </cell>
          <cell r="AT207">
            <v>12</v>
          </cell>
          <cell r="AU207">
            <v>32700</v>
          </cell>
          <cell r="AW207">
            <v>0</v>
          </cell>
          <cell r="AX207">
            <v>0</v>
          </cell>
          <cell r="AZ207">
            <v>12</v>
          </cell>
          <cell r="BA207">
            <v>32700</v>
          </cell>
          <cell r="BC207">
            <v>0</v>
          </cell>
          <cell r="BD207">
            <v>300</v>
          </cell>
        </row>
        <row r="208">
          <cell r="AN208" t="str">
            <v>Stampad Pad (bantalan cap)</v>
          </cell>
          <cell r="AO208">
            <v>4</v>
          </cell>
          <cell r="AP208" t="str">
            <v>bh</v>
          </cell>
          <cell r="AQ208">
            <v>6100</v>
          </cell>
          <cell r="AR208">
            <v>24400</v>
          </cell>
          <cell r="AT208">
            <v>4</v>
          </cell>
          <cell r="AU208">
            <v>24200</v>
          </cell>
          <cell r="AW208">
            <v>0</v>
          </cell>
          <cell r="AX208">
            <v>0</v>
          </cell>
          <cell r="AZ208">
            <v>4</v>
          </cell>
          <cell r="BA208">
            <v>24200</v>
          </cell>
          <cell r="BC208">
            <v>0</v>
          </cell>
          <cell r="BD208">
            <v>200</v>
          </cell>
        </row>
        <row r="209">
          <cell r="AN209" t="str">
            <v>Text Marker (4 warna)</v>
          </cell>
          <cell r="AO209">
            <v>4</v>
          </cell>
          <cell r="AP209" t="str">
            <v>set</v>
          </cell>
          <cell r="AQ209">
            <v>39600</v>
          </cell>
          <cell r="AR209">
            <v>158400</v>
          </cell>
          <cell r="AT209">
            <v>4</v>
          </cell>
          <cell r="AU209">
            <v>158400</v>
          </cell>
          <cell r="AW209">
            <v>0</v>
          </cell>
          <cell r="AX209">
            <v>0</v>
          </cell>
          <cell r="AZ209">
            <v>4</v>
          </cell>
          <cell r="BA209">
            <v>158400</v>
          </cell>
          <cell r="BC209">
            <v>0</v>
          </cell>
          <cell r="BD209">
            <v>0</v>
          </cell>
        </row>
        <row r="210">
          <cell r="AN210" t="str">
            <v>Stapler Kecil</v>
          </cell>
          <cell r="AO210">
            <v>10</v>
          </cell>
          <cell r="AP210" t="str">
            <v>bh</v>
          </cell>
          <cell r="AQ210">
            <v>13200</v>
          </cell>
          <cell r="AR210">
            <v>132000</v>
          </cell>
          <cell r="AT210">
            <v>10</v>
          </cell>
          <cell r="AU210">
            <v>123500</v>
          </cell>
          <cell r="AW210">
            <v>0</v>
          </cell>
          <cell r="AX210">
            <v>0</v>
          </cell>
          <cell r="AZ210">
            <v>10</v>
          </cell>
          <cell r="BA210">
            <v>123500</v>
          </cell>
          <cell r="BC210">
            <v>0</v>
          </cell>
          <cell r="BD210">
            <v>8500</v>
          </cell>
        </row>
        <row r="211">
          <cell r="AN211" t="str">
            <v>Stapler Besar</v>
          </cell>
          <cell r="AO211">
            <v>3</v>
          </cell>
          <cell r="AP211" t="str">
            <v>bh</v>
          </cell>
          <cell r="AQ211">
            <v>57750</v>
          </cell>
          <cell r="AR211">
            <v>173250</v>
          </cell>
          <cell r="AT211">
            <v>3</v>
          </cell>
          <cell r="AU211">
            <v>172900</v>
          </cell>
          <cell r="AW211">
            <v>0</v>
          </cell>
          <cell r="AX211">
            <v>0</v>
          </cell>
          <cell r="AZ211">
            <v>3</v>
          </cell>
          <cell r="BA211">
            <v>172900</v>
          </cell>
          <cell r="BC211">
            <v>0</v>
          </cell>
          <cell r="BD211">
            <v>350</v>
          </cell>
        </row>
        <row r="212">
          <cell r="AN212" t="str">
            <v>Staples Besar</v>
          </cell>
          <cell r="AO212">
            <v>25</v>
          </cell>
          <cell r="AP212" t="str">
            <v>box</v>
          </cell>
          <cell r="AQ212">
            <v>4100</v>
          </cell>
          <cell r="AR212">
            <v>102500</v>
          </cell>
          <cell r="AT212">
            <v>25</v>
          </cell>
          <cell r="AU212">
            <v>74500</v>
          </cell>
          <cell r="AW212">
            <v>0</v>
          </cell>
          <cell r="AX212">
            <v>0</v>
          </cell>
          <cell r="AZ212">
            <v>25</v>
          </cell>
          <cell r="BA212">
            <v>74500</v>
          </cell>
          <cell r="BC212">
            <v>0</v>
          </cell>
          <cell r="BD212">
            <v>28000</v>
          </cell>
        </row>
        <row r="213">
          <cell r="AN213" t="str">
            <v>Staples Kecil</v>
          </cell>
          <cell r="AO213">
            <v>100</v>
          </cell>
          <cell r="AP213" t="str">
            <v>box</v>
          </cell>
          <cell r="AQ213">
            <v>2200</v>
          </cell>
          <cell r="AR213">
            <v>220000</v>
          </cell>
          <cell r="AT213">
            <v>100</v>
          </cell>
          <cell r="AU213">
            <v>185000</v>
          </cell>
          <cell r="AW213">
            <v>0</v>
          </cell>
          <cell r="AX213">
            <v>0</v>
          </cell>
          <cell r="AZ213">
            <v>100</v>
          </cell>
          <cell r="BA213">
            <v>185000</v>
          </cell>
          <cell r="BC213">
            <v>0</v>
          </cell>
          <cell r="BD213">
            <v>35000</v>
          </cell>
        </row>
        <row r="214">
          <cell r="AN214" t="str">
            <v>Remover</v>
          </cell>
          <cell r="AO214">
            <v>5</v>
          </cell>
          <cell r="AP214" t="str">
            <v>bh</v>
          </cell>
          <cell r="AQ214">
            <v>27500</v>
          </cell>
          <cell r="AR214">
            <v>137500</v>
          </cell>
          <cell r="AT214">
            <v>5</v>
          </cell>
          <cell r="AU214">
            <v>57500</v>
          </cell>
          <cell r="AW214">
            <v>3</v>
          </cell>
          <cell r="AX214">
            <v>82500</v>
          </cell>
          <cell r="AZ214">
            <v>8</v>
          </cell>
          <cell r="BA214">
            <v>140000</v>
          </cell>
          <cell r="BC214">
            <v>-3</v>
          </cell>
          <cell r="BD214">
            <v>-2500</v>
          </cell>
        </row>
        <row r="215">
          <cell r="AN215" t="str">
            <v>Tinta Cap</v>
          </cell>
          <cell r="AO215">
            <v>6</v>
          </cell>
          <cell r="AP215" t="str">
            <v>botol</v>
          </cell>
          <cell r="AQ215">
            <v>6500</v>
          </cell>
          <cell r="AR215">
            <v>39000</v>
          </cell>
          <cell r="AT215">
            <v>6</v>
          </cell>
          <cell r="AU215">
            <v>17100</v>
          </cell>
          <cell r="AW215">
            <v>0</v>
          </cell>
          <cell r="AX215">
            <v>0</v>
          </cell>
          <cell r="AZ215">
            <v>6</v>
          </cell>
          <cell r="BA215">
            <v>17100</v>
          </cell>
          <cell r="BC215">
            <v>0</v>
          </cell>
          <cell r="BD215">
            <v>21900</v>
          </cell>
        </row>
        <row r="216">
          <cell r="AN216" t="str">
            <v>Gunting</v>
          </cell>
          <cell r="AO216">
            <v>10</v>
          </cell>
          <cell r="AP216" t="str">
            <v>bh</v>
          </cell>
          <cell r="AQ216">
            <v>7500</v>
          </cell>
          <cell r="AR216">
            <v>75000</v>
          </cell>
          <cell r="AT216">
            <v>14</v>
          </cell>
          <cell r="AU216">
            <v>103500</v>
          </cell>
          <cell r="AW216">
            <v>0</v>
          </cell>
          <cell r="AX216">
            <v>0</v>
          </cell>
          <cell r="AZ216">
            <v>14</v>
          </cell>
          <cell r="BA216">
            <v>103500</v>
          </cell>
          <cell r="BC216">
            <v>-4</v>
          </cell>
          <cell r="BD216">
            <v>-28500</v>
          </cell>
        </row>
        <row r="217">
          <cell r="AN217" t="str">
            <v>*) selisih</v>
          </cell>
          <cell r="AO217">
            <v>1</v>
          </cell>
          <cell r="AP217" t="str">
            <v>-</v>
          </cell>
          <cell r="AQ217">
            <v>75000</v>
          </cell>
          <cell r="AR217">
            <v>75000</v>
          </cell>
          <cell r="AT217">
            <v>0</v>
          </cell>
          <cell r="AU217">
            <v>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C217">
            <v>1</v>
          </cell>
          <cell r="BD217">
            <v>75000</v>
          </cell>
        </row>
        <row r="219">
          <cell r="AN219" t="str">
            <v>Belanja Cetak</v>
          </cell>
          <cell r="AR219">
            <v>2600000</v>
          </cell>
        </row>
        <row r="220">
          <cell r="AN220" t="str">
            <v>Belanja Cetak kertas ivori 310 gr folio</v>
          </cell>
          <cell r="AO220">
            <v>2</v>
          </cell>
          <cell r="AP220" t="str">
            <v>rim</v>
          </cell>
          <cell r="AQ220">
            <v>800000</v>
          </cell>
          <cell r="AR220">
            <v>1600000</v>
          </cell>
          <cell r="AT220">
            <v>2</v>
          </cell>
          <cell r="AU220">
            <v>1400000</v>
          </cell>
          <cell r="AW220">
            <v>0</v>
          </cell>
          <cell r="AX220">
            <v>0</v>
          </cell>
          <cell r="AZ220">
            <v>2</v>
          </cell>
          <cell r="BA220">
            <v>1400000</v>
          </cell>
          <cell r="BC220">
            <v>0</v>
          </cell>
          <cell r="BD220">
            <v>200000</v>
          </cell>
        </row>
        <row r="221">
          <cell r="AN221" t="str">
            <v>Belanja Cetak Kertas Kop Garuda Emas</v>
          </cell>
          <cell r="AO221">
            <v>10</v>
          </cell>
          <cell r="AP221" t="str">
            <v>rim</v>
          </cell>
          <cell r="AQ221">
            <v>100000</v>
          </cell>
          <cell r="AR221">
            <v>1000000</v>
          </cell>
          <cell r="AT221">
            <v>3</v>
          </cell>
          <cell r="AU221">
            <v>390000</v>
          </cell>
          <cell r="AW221">
            <v>0</v>
          </cell>
          <cell r="AX221">
            <v>0</v>
          </cell>
          <cell r="AZ221">
            <v>3</v>
          </cell>
          <cell r="BA221">
            <v>390000</v>
          </cell>
          <cell r="BC221">
            <v>7</v>
          </cell>
          <cell r="BD221">
            <v>610000</v>
          </cell>
        </row>
        <row r="223">
          <cell r="AN223" t="str">
            <v>Belanja Penggandaan</v>
          </cell>
          <cell r="AR223">
            <v>22500000</v>
          </cell>
        </row>
        <row r="224">
          <cell r="AN224" t="str">
            <v>Belanja Fotocopy</v>
          </cell>
          <cell r="AO224">
            <v>150000</v>
          </cell>
          <cell r="AP224" t="str">
            <v>lembar</v>
          </cell>
          <cell r="AQ224">
            <v>150</v>
          </cell>
          <cell r="AR224">
            <v>22500000</v>
          </cell>
          <cell r="AT224">
            <v>105608</v>
          </cell>
          <cell r="AU224">
            <v>14256640</v>
          </cell>
          <cell r="AW224">
            <v>13679</v>
          </cell>
          <cell r="AX224">
            <v>1846665</v>
          </cell>
          <cell r="AZ224">
            <v>119287</v>
          </cell>
          <cell r="BA224">
            <v>16103305</v>
          </cell>
          <cell r="BC224">
            <v>30713</v>
          </cell>
          <cell r="BD224">
            <v>6396695</v>
          </cell>
        </row>
        <row r="226">
          <cell r="AN226" t="str">
            <v>Belanja Alat Listrik dan Elektronik</v>
          </cell>
          <cell r="AR226">
            <v>2925000</v>
          </cell>
        </row>
        <row r="227">
          <cell r="AN227" t="str">
            <v>Lampu LED</v>
          </cell>
          <cell r="AO227">
            <v>12</v>
          </cell>
          <cell r="AP227" t="str">
            <v>bh</v>
          </cell>
          <cell r="AQ227">
            <v>100000</v>
          </cell>
          <cell r="AR227">
            <v>1200000</v>
          </cell>
          <cell r="AT227">
            <v>12</v>
          </cell>
          <cell r="AU227">
            <v>960000</v>
          </cell>
          <cell r="AW227">
            <v>3</v>
          </cell>
          <cell r="AX227">
            <v>210000</v>
          </cell>
          <cell r="AZ227">
            <v>15</v>
          </cell>
          <cell r="BA227">
            <v>1170000</v>
          </cell>
          <cell r="BC227">
            <v>-3</v>
          </cell>
          <cell r="BD227">
            <v>30000</v>
          </cell>
        </row>
        <row r="228">
          <cell r="AN228" t="str">
            <v>Lampu TL</v>
          </cell>
          <cell r="AO228">
            <v>30</v>
          </cell>
          <cell r="AP228" t="str">
            <v>bh</v>
          </cell>
          <cell r="AQ228">
            <v>40000</v>
          </cell>
          <cell r="AR228">
            <v>1200000</v>
          </cell>
          <cell r="AT228">
            <v>30</v>
          </cell>
          <cell r="AU228">
            <v>712500</v>
          </cell>
          <cell r="AW228">
            <v>0</v>
          </cell>
          <cell r="AX228">
            <v>0</v>
          </cell>
          <cell r="AZ228">
            <v>30</v>
          </cell>
          <cell r="BA228">
            <v>712500</v>
          </cell>
          <cell r="BC228">
            <v>0</v>
          </cell>
          <cell r="BD228">
            <v>487500</v>
          </cell>
        </row>
        <row r="229">
          <cell r="AN229" t="str">
            <v>Kabel</v>
          </cell>
          <cell r="AO229">
            <v>50</v>
          </cell>
          <cell r="AP229" t="str">
            <v>m</v>
          </cell>
          <cell r="AQ229">
            <v>7500</v>
          </cell>
          <cell r="AR229">
            <v>375000</v>
          </cell>
          <cell r="AT229">
            <v>50</v>
          </cell>
          <cell r="AU229">
            <v>375000</v>
          </cell>
          <cell r="AW229">
            <v>0</v>
          </cell>
          <cell r="AX229">
            <v>0</v>
          </cell>
          <cell r="AZ229">
            <v>50</v>
          </cell>
          <cell r="BA229">
            <v>375000</v>
          </cell>
          <cell r="BC229">
            <v>0</v>
          </cell>
          <cell r="BD229">
            <v>0</v>
          </cell>
        </row>
        <row r="230">
          <cell r="AN230" t="str">
            <v>Roll Kabel 10 m</v>
          </cell>
          <cell r="AO230">
            <v>3</v>
          </cell>
          <cell r="AP230" t="str">
            <v>bh</v>
          </cell>
          <cell r="AQ230">
            <v>50000</v>
          </cell>
          <cell r="AR230">
            <v>150000</v>
          </cell>
          <cell r="AT230">
            <v>3</v>
          </cell>
          <cell r="AU230">
            <v>150000</v>
          </cell>
          <cell r="AW230">
            <v>0</v>
          </cell>
          <cell r="AX230">
            <v>0</v>
          </cell>
          <cell r="AZ230">
            <v>3</v>
          </cell>
          <cell r="BA230">
            <v>150000</v>
          </cell>
          <cell r="BC230">
            <v>0</v>
          </cell>
          <cell r="BD230">
            <v>0</v>
          </cell>
        </row>
        <row r="232">
          <cell r="AN232" t="str">
            <v>Belanja Bahan Komputer/ Printer</v>
          </cell>
          <cell r="AR232">
            <v>22421000</v>
          </cell>
        </row>
        <row r="233">
          <cell r="AN233" t="str">
            <v>USB Extension</v>
          </cell>
          <cell r="AO233">
            <v>5</v>
          </cell>
          <cell r="AP233" t="str">
            <v>bh</v>
          </cell>
          <cell r="AQ233">
            <v>100000</v>
          </cell>
          <cell r="AR233">
            <v>500000</v>
          </cell>
          <cell r="AT233">
            <v>5</v>
          </cell>
          <cell r="AU233">
            <v>466750</v>
          </cell>
          <cell r="AW233">
            <v>0</v>
          </cell>
          <cell r="AX233">
            <v>0</v>
          </cell>
          <cell r="AZ233">
            <v>5</v>
          </cell>
          <cell r="BA233">
            <v>466750</v>
          </cell>
          <cell r="BC233">
            <v>0</v>
          </cell>
          <cell r="BD233">
            <v>33250</v>
          </cell>
        </row>
        <row r="234">
          <cell r="AN234" t="str">
            <v>Toner 85 A</v>
          </cell>
          <cell r="AO234">
            <v>13</v>
          </cell>
          <cell r="AP234" t="str">
            <v>bh</v>
          </cell>
          <cell r="AQ234">
            <v>635000</v>
          </cell>
          <cell r="AR234">
            <v>8255000</v>
          </cell>
          <cell r="AT234">
            <v>4</v>
          </cell>
          <cell r="AU234">
            <v>2520000</v>
          </cell>
          <cell r="AW234">
            <v>0</v>
          </cell>
          <cell r="AX234">
            <v>0</v>
          </cell>
          <cell r="AZ234">
            <v>4</v>
          </cell>
          <cell r="BA234">
            <v>2520000</v>
          </cell>
          <cell r="BC234">
            <v>9</v>
          </cell>
          <cell r="BD234">
            <v>5735000</v>
          </cell>
        </row>
        <row r="235">
          <cell r="AN235" t="str">
            <v>Refil 85 A</v>
          </cell>
          <cell r="AO235">
            <v>26</v>
          </cell>
          <cell r="AP235" t="str">
            <v>bh</v>
          </cell>
          <cell r="AQ235">
            <v>175000</v>
          </cell>
          <cell r="AR235">
            <v>4550000</v>
          </cell>
          <cell r="AT235">
            <v>29</v>
          </cell>
          <cell r="AU235">
            <v>2175000</v>
          </cell>
          <cell r="AW235">
            <v>0</v>
          </cell>
          <cell r="AX235">
            <v>0</v>
          </cell>
          <cell r="AZ235">
            <v>29</v>
          </cell>
          <cell r="BA235">
            <v>2175000</v>
          </cell>
          <cell r="BC235">
            <v>-3</v>
          </cell>
          <cell r="BD235">
            <v>2375000</v>
          </cell>
        </row>
        <row r="236">
          <cell r="AN236" t="str">
            <v>Toner 53 A</v>
          </cell>
          <cell r="AO236">
            <v>2</v>
          </cell>
          <cell r="AP236" t="str">
            <v>bh</v>
          </cell>
          <cell r="AQ236">
            <v>1000000</v>
          </cell>
          <cell r="AR236">
            <v>2000000</v>
          </cell>
          <cell r="AT236">
            <v>1</v>
          </cell>
          <cell r="AU236">
            <v>150000</v>
          </cell>
          <cell r="AW236">
            <v>0</v>
          </cell>
          <cell r="AX236">
            <v>0</v>
          </cell>
          <cell r="AZ236">
            <v>1</v>
          </cell>
          <cell r="BA236">
            <v>150000</v>
          </cell>
          <cell r="BC236">
            <v>1</v>
          </cell>
          <cell r="BD236">
            <v>1850000</v>
          </cell>
        </row>
        <row r="237">
          <cell r="AN237" t="str">
            <v>Refil 53 A</v>
          </cell>
          <cell r="AO237">
            <v>15</v>
          </cell>
          <cell r="AP237" t="str">
            <v>bh</v>
          </cell>
          <cell r="AQ237">
            <v>200000</v>
          </cell>
          <cell r="AR237">
            <v>3000000</v>
          </cell>
          <cell r="AT237">
            <v>5</v>
          </cell>
          <cell r="AU237">
            <v>750000</v>
          </cell>
          <cell r="AW237">
            <v>0</v>
          </cell>
          <cell r="AX237">
            <v>0</v>
          </cell>
          <cell r="AZ237">
            <v>5</v>
          </cell>
          <cell r="BA237">
            <v>750000</v>
          </cell>
          <cell r="BC237">
            <v>10</v>
          </cell>
          <cell r="BD237">
            <v>2250000</v>
          </cell>
        </row>
        <row r="238">
          <cell r="AN238" t="str">
            <v>Tinta Printer</v>
          </cell>
          <cell r="AO238">
            <v>3</v>
          </cell>
          <cell r="AP238" t="str">
            <v>bh</v>
          </cell>
          <cell r="AQ238">
            <v>160000</v>
          </cell>
          <cell r="AR238">
            <v>480000</v>
          </cell>
          <cell r="AT238">
            <v>11</v>
          </cell>
          <cell r="AU238">
            <v>330000</v>
          </cell>
          <cell r="AW238">
            <v>0</v>
          </cell>
          <cell r="AX238">
            <v>0</v>
          </cell>
          <cell r="AZ238">
            <v>11</v>
          </cell>
          <cell r="BA238">
            <v>330000</v>
          </cell>
          <cell r="BC238">
            <v>-8</v>
          </cell>
          <cell r="BD238">
            <v>150000</v>
          </cell>
        </row>
        <row r="239">
          <cell r="AN239" t="str">
            <v>Tinta Epson</v>
          </cell>
          <cell r="AO239">
            <v>3</v>
          </cell>
          <cell r="AP239" t="str">
            <v>bh</v>
          </cell>
          <cell r="AQ239">
            <v>160000</v>
          </cell>
          <cell r="AR239">
            <v>480000</v>
          </cell>
          <cell r="AT239">
            <v>3</v>
          </cell>
          <cell r="AU239">
            <v>300000</v>
          </cell>
          <cell r="AW239">
            <v>0</v>
          </cell>
          <cell r="AX239">
            <v>0</v>
          </cell>
          <cell r="AZ239">
            <v>3</v>
          </cell>
          <cell r="BA239">
            <v>300000</v>
          </cell>
          <cell r="BC239">
            <v>0</v>
          </cell>
          <cell r="BD239">
            <v>180000</v>
          </cell>
        </row>
        <row r="240">
          <cell r="AN240" t="str">
            <v>Ribbon Printer LX300</v>
          </cell>
          <cell r="AO240">
            <v>12</v>
          </cell>
          <cell r="AP240" t="str">
            <v>bh</v>
          </cell>
          <cell r="AQ240">
            <v>33000</v>
          </cell>
          <cell r="AR240">
            <v>396000</v>
          </cell>
          <cell r="AT240">
            <v>5</v>
          </cell>
          <cell r="AU240">
            <v>120000</v>
          </cell>
          <cell r="AW240">
            <v>0</v>
          </cell>
          <cell r="AX240">
            <v>0</v>
          </cell>
          <cell r="AZ240">
            <v>5</v>
          </cell>
          <cell r="BA240">
            <v>120000</v>
          </cell>
          <cell r="BC240">
            <v>7</v>
          </cell>
          <cell r="BD240">
            <v>276000</v>
          </cell>
        </row>
        <row r="241">
          <cell r="AN241" t="str">
            <v>Ribbon Printer LQ2080</v>
          </cell>
          <cell r="AO241">
            <v>2</v>
          </cell>
          <cell r="AP241" t="str">
            <v>bh</v>
          </cell>
          <cell r="AQ241">
            <v>105000</v>
          </cell>
          <cell r="AR241">
            <v>210000</v>
          </cell>
          <cell r="AT241">
            <v>0</v>
          </cell>
          <cell r="AU241">
            <v>0</v>
          </cell>
          <cell r="AW241">
            <v>0</v>
          </cell>
          <cell r="AX241">
            <v>0</v>
          </cell>
          <cell r="AZ241">
            <v>0</v>
          </cell>
          <cell r="BA241">
            <v>0</v>
          </cell>
          <cell r="BC241">
            <v>2</v>
          </cell>
          <cell r="BD241">
            <v>210000</v>
          </cell>
        </row>
        <row r="242">
          <cell r="AN242" t="str">
            <v>CD-RW isi 50</v>
          </cell>
          <cell r="AO242">
            <v>1</v>
          </cell>
          <cell r="AP242" t="str">
            <v>pak</v>
          </cell>
          <cell r="AQ242">
            <v>200000</v>
          </cell>
          <cell r="AR242">
            <v>200000</v>
          </cell>
          <cell r="AT242">
            <v>1</v>
          </cell>
          <cell r="AU242">
            <v>200000</v>
          </cell>
          <cell r="AW242">
            <v>0</v>
          </cell>
          <cell r="AX242">
            <v>0</v>
          </cell>
          <cell r="AZ242">
            <v>1</v>
          </cell>
          <cell r="BA242">
            <v>200000</v>
          </cell>
          <cell r="BC242">
            <v>0</v>
          </cell>
          <cell r="BD242">
            <v>0</v>
          </cell>
        </row>
        <row r="243">
          <cell r="AN243" t="str">
            <v>Flasdisk</v>
          </cell>
          <cell r="AO243">
            <v>3</v>
          </cell>
          <cell r="AP243" t="str">
            <v>bh</v>
          </cell>
          <cell r="AQ243">
            <v>250000</v>
          </cell>
          <cell r="AR243">
            <v>750000</v>
          </cell>
          <cell r="AT243">
            <v>7</v>
          </cell>
          <cell r="AU243">
            <v>480000</v>
          </cell>
          <cell r="AW243">
            <v>0</v>
          </cell>
          <cell r="AX243">
            <v>0</v>
          </cell>
          <cell r="AZ243">
            <v>7</v>
          </cell>
          <cell r="BA243">
            <v>480000</v>
          </cell>
          <cell r="BC243">
            <v>-4</v>
          </cell>
          <cell r="BD243">
            <v>270000</v>
          </cell>
        </row>
        <row r="244">
          <cell r="AN244" t="str">
            <v>Mouse Wireless</v>
          </cell>
          <cell r="AO244">
            <v>10</v>
          </cell>
          <cell r="AP244" t="str">
            <v>bh</v>
          </cell>
          <cell r="AQ244">
            <v>100000</v>
          </cell>
          <cell r="AR244">
            <v>1000000</v>
          </cell>
          <cell r="AT244">
            <v>10</v>
          </cell>
          <cell r="AU244">
            <v>960000</v>
          </cell>
          <cell r="AW244">
            <v>0</v>
          </cell>
          <cell r="AX244">
            <v>0</v>
          </cell>
          <cell r="AZ244">
            <v>10</v>
          </cell>
          <cell r="BA244">
            <v>960000</v>
          </cell>
          <cell r="BC244">
            <v>0</v>
          </cell>
          <cell r="BD244">
            <v>40000</v>
          </cell>
        </row>
        <row r="245">
          <cell r="AN245" t="str">
            <v>Keyboard</v>
          </cell>
          <cell r="AO245">
            <v>3</v>
          </cell>
          <cell r="AP245" t="str">
            <v>bh</v>
          </cell>
          <cell r="AQ245">
            <v>100000</v>
          </cell>
          <cell r="AR245">
            <v>300000</v>
          </cell>
          <cell r="AT245">
            <v>3</v>
          </cell>
          <cell r="AU245">
            <v>300000</v>
          </cell>
          <cell r="AW245">
            <v>0</v>
          </cell>
          <cell r="AX245">
            <v>0</v>
          </cell>
          <cell r="AZ245">
            <v>3</v>
          </cell>
          <cell r="BA245">
            <v>300000</v>
          </cell>
          <cell r="BC245">
            <v>0</v>
          </cell>
          <cell r="BD245">
            <v>0</v>
          </cell>
        </row>
        <row r="246">
          <cell r="AN246" t="str">
            <v>Mousepad</v>
          </cell>
          <cell r="AO246">
            <v>10</v>
          </cell>
          <cell r="AP246" t="str">
            <v>bh</v>
          </cell>
          <cell r="AQ246">
            <v>30000</v>
          </cell>
          <cell r="AR246">
            <v>300000</v>
          </cell>
          <cell r="AT246">
            <v>10</v>
          </cell>
          <cell r="AU246">
            <v>300000</v>
          </cell>
          <cell r="AW246">
            <v>0</v>
          </cell>
          <cell r="AX246">
            <v>0</v>
          </cell>
          <cell r="AZ246">
            <v>10</v>
          </cell>
          <cell r="BA246">
            <v>300000</v>
          </cell>
          <cell r="BC246">
            <v>0</v>
          </cell>
          <cell r="BD246">
            <v>0</v>
          </cell>
        </row>
        <row r="248">
          <cell r="AN248" t="str">
            <v>Belanja Alat - Alat/ Perlengkapan Kantor/Rumah Tangga/Kerja</v>
          </cell>
          <cell r="AR248">
            <v>570000</v>
          </cell>
        </row>
        <row r="249">
          <cell r="AN249" t="str">
            <v>Kalkulator</v>
          </cell>
          <cell r="AO249">
            <v>2</v>
          </cell>
          <cell r="AP249" t="str">
            <v>bh</v>
          </cell>
          <cell r="AQ249">
            <v>285000</v>
          </cell>
          <cell r="AR249">
            <v>570000</v>
          </cell>
          <cell r="AT249">
            <v>2</v>
          </cell>
          <cell r="AU249">
            <v>262500</v>
          </cell>
          <cell r="AW249">
            <v>0</v>
          </cell>
          <cell r="AX249">
            <v>0</v>
          </cell>
          <cell r="AZ249">
            <v>2</v>
          </cell>
          <cell r="BA249">
            <v>262500</v>
          </cell>
          <cell r="BC249">
            <v>0</v>
          </cell>
          <cell r="BD249">
            <v>307500</v>
          </cell>
        </row>
        <row r="251">
          <cell r="AN251" t="str">
            <v>Belanja Alat - Alat/ Perlengkapan Kantor/Rumah Tangga/Kerja</v>
          </cell>
          <cell r="AR251">
            <v>3170000</v>
          </cell>
        </row>
        <row r="252">
          <cell r="AN252" t="str">
            <v>Karpet</v>
          </cell>
          <cell r="AO252">
            <v>15</v>
          </cell>
          <cell r="AP252" t="str">
            <v>meter</v>
          </cell>
          <cell r="AQ252">
            <v>125000</v>
          </cell>
          <cell r="AR252">
            <v>1875000</v>
          </cell>
          <cell r="AT252">
            <v>15</v>
          </cell>
          <cell r="AU252">
            <v>1612500</v>
          </cell>
          <cell r="AW252">
            <v>0</v>
          </cell>
          <cell r="AX252">
            <v>0</v>
          </cell>
          <cell r="AZ252">
            <v>15</v>
          </cell>
          <cell r="BA252">
            <v>1612500</v>
          </cell>
          <cell r="BC252">
            <v>0</v>
          </cell>
          <cell r="BD252">
            <v>262500</v>
          </cell>
        </row>
        <row r="253">
          <cell r="AN253" t="str">
            <v>Pot Hias</v>
          </cell>
          <cell r="AO253">
            <v>2</v>
          </cell>
          <cell r="AP253" t="str">
            <v>bh</v>
          </cell>
          <cell r="AQ253">
            <v>75000</v>
          </cell>
          <cell r="AR253">
            <v>150000</v>
          </cell>
          <cell r="AT253">
            <v>2</v>
          </cell>
          <cell r="AU253">
            <v>146000</v>
          </cell>
          <cell r="AW253">
            <v>0</v>
          </cell>
          <cell r="AX253">
            <v>0</v>
          </cell>
          <cell r="AZ253">
            <v>2</v>
          </cell>
          <cell r="BA253">
            <v>146000</v>
          </cell>
          <cell r="BC253">
            <v>0</v>
          </cell>
          <cell r="BD253">
            <v>4000</v>
          </cell>
        </row>
        <row r="254">
          <cell r="AN254" t="str">
            <v>Tanaman Hias</v>
          </cell>
          <cell r="AO254">
            <v>2</v>
          </cell>
          <cell r="AP254" t="str">
            <v>bh</v>
          </cell>
          <cell r="AQ254">
            <v>250000</v>
          </cell>
          <cell r="AR254">
            <v>500000</v>
          </cell>
          <cell r="AT254">
            <v>7</v>
          </cell>
          <cell r="AU254">
            <v>475000</v>
          </cell>
          <cell r="AW254">
            <v>0</v>
          </cell>
          <cell r="AX254">
            <v>0</v>
          </cell>
          <cell r="AZ254">
            <v>7</v>
          </cell>
          <cell r="BA254">
            <v>475000</v>
          </cell>
          <cell r="BC254">
            <v>-5</v>
          </cell>
          <cell r="BD254">
            <v>25000</v>
          </cell>
        </row>
        <row r="255">
          <cell r="AN255" t="str">
            <v>Taplak</v>
          </cell>
          <cell r="AO255">
            <v>12</v>
          </cell>
          <cell r="AP255" t="str">
            <v>bh</v>
          </cell>
          <cell r="AQ255">
            <v>50000</v>
          </cell>
          <cell r="AR255">
            <v>600000</v>
          </cell>
          <cell r="AT255">
            <v>11</v>
          </cell>
          <cell r="AU255">
            <v>445500</v>
          </cell>
          <cell r="AW255">
            <v>0</v>
          </cell>
          <cell r="AX255">
            <v>0</v>
          </cell>
          <cell r="AZ255">
            <v>11</v>
          </cell>
          <cell r="BA255">
            <v>445500</v>
          </cell>
          <cell r="BC255">
            <v>1</v>
          </cell>
          <cell r="BD255">
            <v>154500</v>
          </cell>
        </row>
        <row r="256">
          <cell r="AN256" t="str">
            <v>*) selisih</v>
          </cell>
          <cell r="AO256">
            <v>1</v>
          </cell>
          <cell r="AP256" t="str">
            <v>-</v>
          </cell>
          <cell r="AQ256">
            <v>45000</v>
          </cell>
          <cell r="AR256">
            <v>45000</v>
          </cell>
          <cell r="AT256">
            <v>0</v>
          </cell>
          <cell r="AU256">
            <v>0</v>
          </cell>
          <cell r="AW256">
            <v>0</v>
          </cell>
          <cell r="AX256">
            <v>0</v>
          </cell>
          <cell r="AZ256">
            <v>0</v>
          </cell>
          <cell r="BA256">
            <v>0</v>
          </cell>
          <cell r="BC256">
            <v>1</v>
          </cell>
          <cell r="BD256">
            <v>45000</v>
          </cell>
        </row>
        <row r="258">
          <cell r="AN258" t="str">
            <v>Belanja Alat - Alat/ Perlengkapan Kantor/Rumah Tangga/Kerja</v>
          </cell>
          <cell r="AR258">
            <v>2000000</v>
          </cell>
        </row>
        <row r="259">
          <cell r="AN259" t="str">
            <v>Buku-buku peraturan</v>
          </cell>
          <cell r="AO259">
            <v>5</v>
          </cell>
          <cell r="AP259" t="str">
            <v>buah</v>
          </cell>
          <cell r="AQ259">
            <v>200000</v>
          </cell>
          <cell r="AR259">
            <v>1000000</v>
          </cell>
          <cell r="AT259">
            <v>0</v>
          </cell>
          <cell r="AU259">
            <v>0</v>
          </cell>
          <cell r="AW259">
            <v>0</v>
          </cell>
          <cell r="AX259">
            <v>0</v>
          </cell>
          <cell r="AZ259">
            <v>0</v>
          </cell>
          <cell r="BA259">
            <v>0</v>
          </cell>
          <cell r="BC259">
            <v>5</v>
          </cell>
          <cell r="BD259">
            <v>1000000</v>
          </cell>
        </row>
        <row r="260">
          <cell r="AN260" t="str">
            <v>Buku-buku Bacaan Penunjang Kerja</v>
          </cell>
          <cell r="AO260">
            <v>5</v>
          </cell>
          <cell r="AP260" t="str">
            <v>buah</v>
          </cell>
          <cell r="AQ260">
            <v>200000</v>
          </cell>
          <cell r="AR260">
            <v>1000000</v>
          </cell>
          <cell r="AT260">
            <v>0</v>
          </cell>
          <cell r="AU260">
            <v>0</v>
          </cell>
          <cell r="AW260">
            <v>0</v>
          </cell>
          <cell r="AX260">
            <v>0</v>
          </cell>
          <cell r="AZ260">
            <v>0</v>
          </cell>
          <cell r="BA260">
            <v>0</v>
          </cell>
          <cell r="BC260">
            <v>5</v>
          </cell>
          <cell r="BD260">
            <v>1000000</v>
          </cell>
        </row>
        <row r="262">
          <cell r="AN262" t="str">
            <v>Belanja Surat Kabar/Majalah</v>
          </cell>
          <cell r="AR262">
            <v>4200000</v>
          </cell>
        </row>
        <row r="263">
          <cell r="AN263" t="str">
            <v>SK Harian Lokal</v>
          </cell>
          <cell r="AO263">
            <v>12</v>
          </cell>
          <cell r="AP263" t="str">
            <v>bln</v>
          </cell>
          <cell r="AQ263">
            <v>150000</v>
          </cell>
          <cell r="AR263">
            <v>1800000</v>
          </cell>
          <cell r="AT263">
            <v>9</v>
          </cell>
          <cell r="AU263">
            <v>585000</v>
          </cell>
          <cell r="AW263">
            <v>2</v>
          </cell>
          <cell r="AX263">
            <v>130000</v>
          </cell>
          <cell r="AZ263">
            <v>11</v>
          </cell>
          <cell r="BA263">
            <v>715000</v>
          </cell>
          <cell r="BC263">
            <v>1</v>
          </cell>
          <cell r="BD263">
            <v>1085000</v>
          </cell>
        </row>
        <row r="264">
          <cell r="AN264" t="str">
            <v>SK Harian Nasional</v>
          </cell>
          <cell r="AO264">
            <v>12</v>
          </cell>
          <cell r="AP264" t="str">
            <v>bln</v>
          </cell>
          <cell r="AQ264">
            <v>200000</v>
          </cell>
          <cell r="AR264">
            <v>2400000</v>
          </cell>
          <cell r="AT264">
            <v>9</v>
          </cell>
          <cell r="AU264">
            <v>1080000</v>
          </cell>
          <cell r="AW264">
            <v>2</v>
          </cell>
          <cell r="AX264">
            <v>240000</v>
          </cell>
          <cell r="AZ264">
            <v>11</v>
          </cell>
          <cell r="BA264">
            <v>1320000</v>
          </cell>
          <cell r="BC264">
            <v>1</v>
          </cell>
          <cell r="BD264">
            <v>1080000</v>
          </cell>
        </row>
        <row r="266">
          <cell r="AN266" t="str">
            <v>Belanja Makanan dan Minuman Pegawai</v>
          </cell>
          <cell r="AR266">
            <v>5324000</v>
          </cell>
        </row>
        <row r="267">
          <cell r="AN267" t="str">
            <v>Belanja Minuman Harian Pegawai</v>
          </cell>
          <cell r="AO267">
            <v>5082</v>
          </cell>
          <cell r="AP267" t="str">
            <v>oh</v>
          </cell>
          <cell r="AQ267">
            <v>1000</v>
          </cell>
          <cell r="AR267">
            <v>5082000</v>
          </cell>
          <cell r="AT267">
            <v>3660</v>
          </cell>
          <cell r="AU267">
            <v>3660000</v>
          </cell>
          <cell r="AW267">
            <v>400</v>
          </cell>
          <cell r="AX267">
            <v>400000</v>
          </cell>
          <cell r="AZ267">
            <v>4060</v>
          </cell>
          <cell r="BA267">
            <v>4060000</v>
          </cell>
          <cell r="BC267">
            <v>1022</v>
          </cell>
          <cell r="BD267">
            <v>1022000</v>
          </cell>
        </row>
        <row r="268">
          <cell r="AN268" t="str">
            <v>*) selisih</v>
          </cell>
          <cell r="AO268">
            <v>1</v>
          </cell>
          <cell r="AP268" t="str">
            <v>-</v>
          </cell>
          <cell r="AQ268">
            <v>242000</v>
          </cell>
          <cell r="AR268">
            <v>242000</v>
          </cell>
          <cell r="AT268">
            <v>0</v>
          </cell>
          <cell r="AU268">
            <v>0</v>
          </cell>
          <cell r="AW268">
            <v>0</v>
          </cell>
          <cell r="AX268">
            <v>0</v>
          </cell>
          <cell r="AZ268">
            <v>0</v>
          </cell>
          <cell r="BA268">
            <v>0</v>
          </cell>
          <cell r="BC268">
            <v>1</v>
          </cell>
          <cell r="BD268">
            <v>242000</v>
          </cell>
        </row>
        <row r="270">
          <cell r="AN270" t="str">
            <v xml:space="preserve">Belanja Makanan dan Minuman Rapat </v>
          </cell>
          <cell r="AR270">
            <v>6776000</v>
          </cell>
        </row>
        <row r="271">
          <cell r="AN271" t="str">
            <v>Jamuan Sidang</v>
          </cell>
          <cell r="AO271">
            <v>924</v>
          </cell>
          <cell r="AP271" t="str">
            <v>os</v>
          </cell>
          <cell r="AQ271">
            <v>7000</v>
          </cell>
          <cell r="AR271">
            <v>6468000</v>
          </cell>
          <cell r="AT271">
            <v>235</v>
          </cell>
          <cell r="AU271">
            <v>2023000</v>
          </cell>
          <cell r="AW271">
            <v>3</v>
          </cell>
          <cell r="AX271">
            <v>399000</v>
          </cell>
          <cell r="AZ271">
            <v>238</v>
          </cell>
          <cell r="BA271">
            <v>2422000</v>
          </cell>
          <cell r="BC271">
            <v>686</v>
          </cell>
          <cell r="BD271">
            <v>4046000</v>
          </cell>
        </row>
        <row r="272">
          <cell r="AN272" t="str">
            <v>*) selisih</v>
          </cell>
          <cell r="AO272">
            <v>1</v>
          </cell>
          <cell r="AP272" t="str">
            <v>-</v>
          </cell>
          <cell r="AQ272">
            <v>308000</v>
          </cell>
          <cell r="AR272">
            <v>308000</v>
          </cell>
          <cell r="AT272">
            <v>0</v>
          </cell>
          <cell r="AU272">
            <v>0</v>
          </cell>
          <cell r="AW272">
            <v>0</v>
          </cell>
          <cell r="AX272">
            <v>0</v>
          </cell>
          <cell r="AZ272">
            <v>0</v>
          </cell>
          <cell r="BA272">
            <v>0</v>
          </cell>
          <cell r="BC272">
            <v>1</v>
          </cell>
          <cell r="BD272">
            <v>308000</v>
          </cell>
        </row>
        <row r="274">
          <cell r="AN274" t="str">
            <v>Belanja Makanan dan Minuman Tamu</v>
          </cell>
          <cell r="AR274">
            <v>3080000</v>
          </cell>
        </row>
        <row r="275">
          <cell r="AN275" t="str">
            <v>Makanan dan Minuman Tamu</v>
          </cell>
          <cell r="AO275">
            <v>440</v>
          </cell>
          <cell r="AP275" t="str">
            <v>oh</v>
          </cell>
          <cell r="AQ275">
            <v>7000</v>
          </cell>
          <cell r="AR275">
            <v>3080000</v>
          </cell>
          <cell r="AT275">
            <v>29</v>
          </cell>
          <cell r="AU275">
            <v>315000</v>
          </cell>
          <cell r="AW275">
            <v>7</v>
          </cell>
          <cell r="AX275">
            <v>450500</v>
          </cell>
          <cell r="AZ275">
            <v>36</v>
          </cell>
          <cell r="BA275">
            <v>765500</v>
          </cell>
          <cell r="BC275">
            <v>404</v>
          </cell>
          <cell r="BD275">
            <v>2314500</v>
          </cell>
        </row>
        <row r="277">
          <cell r="AN277" t="str">
            <v>Belanja Perjalanan Dinas Luar Daerah</v>
          </cell>
          <cell r="AR277">
            <v>434000000</v>
          </cell>
        </row>
        <row r="278">
          <cell r="AN278" t="str">
            <v>Perjalanan Dinas Luar Daerah Luar Provinsi DIY</v>
          </cell>
          <cell r="AO278">
            <v>100</v>
          </cell>
          <cell r="AP278" t="str">
            <v>oh</v>
          </cell>
          <cell r="AQ278">
            <v>2500000</v>
          </cell>
          <cell r="AR278">
            <v>250000000</v>
          </cell>
          <cell r="AT278">
            <v>33</v>
          </cell>
          <cell r="AU278">
            <v>244819448</v>
          </cell>
          <cell r="AW278">
            <v>1</v>
          </cell>
          <cell r="AX278">
            <v>4560000</v>
          </cell>
          <cell r="AZ278">
            <v>34</v>
          </cell>
          <cell r="BA278">
            <v>249379448</v>
          </cell>
          <cell r="BC278">
            <v>66</v>
          </cell>
          <cell r="BD278">
            <v>620552</v>
          </cell>
        </row>
        <row r="279">
          <cell r="AN279" t="str">
            <v>Perjalanan Dinas Luar Negeri</v>
          </cell>
          <cell r="AO279">
            <v>24</v>
          </cell>
          <cell r="AP279" t="str">
            <v>oh</v>
          </cell>
          <cell r="AQ279">
            <v>6000000</v>
          </cell>
          <cell r="AR279">
            <v>144000000</v>
          </cell>
          <cell r="AT279">
            <v>0</v>
          </cell>
          <cell r="AU279">
            <v>0</v>
          </cell>
          <cell r="AW279">
            <v>0</v>
          </cell>
          <cell r="AX279">
            <v>0</v>
          </cell>
          <cell r="AZ279">
            <v>0</v>
          </cell>
          <cell r="BA279">
            <v>0</v>
          </cell>
          <cell r="BC279">
            <v>24</v>
          </cell>
          <cell r="BD279">
            <v>144000000</v>
          </cell>
        </row>
        <row r="280">
          <cell r="AN280" t="str">
            <v>Pemberian Uang Saku Untuk Perjalanan Dinas Luar Negeri</v>
          </cell>
          <cell r="AO280">
            <v>16</v>
          </cell>
          <cell r="AP280" t="str">
            <v>oh</v>
          </cell>
          <cell r="AQ280">
            <v>2500000</v>
          </cell>
          <cell r="AR280">
            <v>40000000</v>
          </cell>
          <cell r="AT280">
            <v>1</v>
          </cell>
          <cell r="AU280">
            <v>19776030</v>
          </cell>
          <cell r="AW280">
            <v>0</v>
          </cell>
          <cell r="AX280">
            <v>0</v>
          </cell>
          <cell r="AZ280">
            <v>1</v>
          </cell>
          <cell r="BA280">
            <v>19776030</v>
          </cell>
          <cell r="BC280">
            <v>15</v>
          </cell>
          <cell r="BD280">
            <v>20223970</v>
          </cell>
        </row>
        <row r="282">
          <cell r="AN282" t="str">
            <v xml:space="preserve">Honorarium Pegawai Honorer/tidak tetap </v>
          </cell>
          <cell r="AR282">
            <v>122200000</v>
          </cell>
        </row>
        <row r="283">
          <cell r="AN283" t="str">
            <v>Naban S1</v>
          </cell>
          <cell r="AO283">
            <v>26</v>
          </cell>
          <cell r="AP283" t="str">
            <v>ob</v>
          </cell>
          <cell r="AQ283">
            <v>1600000</v>
          </cell>
          <cell r="AR283">
            <v>41600000</v>
          </cell>
          <cell r="AT283">
            <v>6</v>
          </cell>
          <cell r="AU283">
            <v>9360000</v>
          </cell>
          <cell r="AW283">
            <v>0</v>
          </cell>
          <cell r="AX283">
            <v>0</v>
          </cell>
          <cell r="AZ283">
            <v>6</v>
          </cell>
          <cell r="BA283">
            <v>9360000</v>
          </cell>
          <cell r="BC283">
            <v>20</v>
          </cell>
          <cell r="BD283">
            <v>32240000</v>
          </cell>
        </row>
        <row r="284">
          <cell r="AN284" t="str">
            <v>Naban D3</v>
          </cell>
          <cell r="AO284">
            <v>13</v>
          </cell>
          <cell r="AP284" t="str">
            <v>ob</v>
          </cell>
          <cell r="AQ284">
            <v>1500000</v>
          </cell>
          <cell r="AR284">
            <v>19500000</v>
          </cell>
          <cell r="AT284">
            <v>3</v>
          </cell>
          <cell r="AU284">
            <v>4350000</v>
          </cell>
          <cell r="AW284">
            <v>0</v>
          </cell>
          <cell r="AX284">
            <v>0</v>
          </cell>
          <cell r="AZ284">
            <v>3</v>
          </cell>
          <cell r="BA284">
            <v>4350000</v>
          </cell>
          <cell r="BC284">
            <v>10</v>
          </cell>
          <cell r="BD284">
            <v>15150000</v>
          </cell>
        </row>
        <row r="285">
          <cell r="AN285" t="str">
            <v>BPJS Naban S1</v>
          </cell>
          <cell r="AO285">
            <v>26</v>
          </cell>
          <cell r="AP285" t="str">
            <v>ob</v>
          </cell>
          <cell r="AQ285">
            <v>1600000</v>
          </cell>
          <cell r="AR285">
            <v>41600000</v>
          </cell>
          <cell r="AT285">
            <v>6</v>
          </cell>
          <cell r="AU285">
            <v>50544</v>
          </cell>
          <cell r="AW285">
            <v>0</v>
          </cell>
          <cell r="AX285">
            <v>0</v>
          </cell>
          <cell r="AZ285">
            <v>6</v>
          </cell>
          <cell r="BA285">
            <v>50544</v>
          </cell>
          <cell r="BC285">
            <v>20</v>
          </cell>
          <cell r="BD285">
            <v>41549456</v>
          </cell>
        </row>
        <row r="286">
          <cell r="AN286" t="str">
            <v>BPJS Naban D3</v>
          </cell>
          <cell r="AO286">
            <v>13</v>
          </cell>
          <cell r="AP286" t="str">
            <v>ob</v>
          </cell>
          <cell r="AQ286">
            <v>1500000</v>
          </cell>
          <cell r="AR286">
            <v>19500000</v>
          </cell>
          <cell r="AT286">
            <v>3</v>
          </cell>
          <cell r="AU286">
            <v>23490</v>
          </cell>
          <cell r="AW286">
            <v>0</v>
          </cell>
          <cell r="AX286">
            <v>0</v>
          </cell>
          <cell r="AZ286">
            <v>3</v>
          </cell>
          <cell r="BA286">
            <v>23490</v>
          </cell>
          <cell r="BC286">
            <v>10</v>
          </cell>
          <cell r="BD286">
            <v>19476510</v>
          </cell>
        </row>
        <row r="288">
          <cell r="AN288" t="str">
            <v>Honorarium Tim Pengadaan Barang dan Jasa</v>
          </cell>
          <cell r="AR288">
            <v>325000</v>
          </cell>
        </row>
        <row r="289">
          <cell r="AN289" t="str">
            <v>Pejabat Pengadaan</v>
          </cell>
          <cell r="AO289">
            <v>1</v>
          </cell>
          <cell r="AP289" t="str">
            <v>ob</v>
          </cell>
          <cell r="AQ289">
            <v>200000</v>
          </cell>
          <cell r="AR289">
            <v>200000</v>
          </cell>
          <cell r="AT289">
            <v>0</v>
          </cell>
          <cell r="AU289">
            <v>0</v>
          </cell>
          <cell r="AW289">
            <v>0</v>
          </cell>
          <cell r="AX289">
            <v>0</v>
          </cell>
          <cell r="AZ289">
            <v>0</v>
          </cell>
          <cell r="BA289">
            <v>0</v>
          </cell>
          <cell r="BC289">
            <v>1</v>
          </cell>
          <cell r="BD289">
            <v>200000</v>
          </cell>
        </row>
        <row r="290">
          <cell r="AN290" t="str">
            <v>Pejabat Penerima Hasil Pekerjaan</v>
          </cell>
          <cell r="AO290">
            <v>1</v>
          </cell>
          <cell r="AP290" t="str">
            <v>ob</v>
          </cell>
          <cell r="AQ290">
            <v>125000</v>
          </cell>
          <cell r="AR290">
            <v>125000</v>
          </cell>
          <cell r="AT290">
            <v>0</v>
          </cell>
          <cell r="AU290">
            <v>0</v>
          </cell>
          <cell r="AW290">
            <v>0</v>
          </cell>
          <cell r="AX290">
            <v>0</v>
          </cell>
          <cell r="AZ290">
            <v>0</v>
          </cell>
          <cell r="BA290">
            <v>0</v>
          </cell>
          <cell r="BC290">
            <v>1</v>
          </cell>
          <cell r="BD290">
            <v>125000</v>
          </cell>
        </row>
        <row r="292">
          <cell r="AN292" t="str">
            <v>Belanja Pemeliharaan Bangunan Pemerintah</v>
          </cell>
          <cell r="AR292">
            <v>40000000</v>
          </cell>
        </row>
        <row r="293">
          <cell r="AN293" t="str">
            <v>Perbaikan Ruang Rapat</v>
          </cell>
          <cell r="AO293">
            <v>1</v>
          </cell>
          <cell r="AP293" t="str">
            <v>paket</v>
          </cell>
          <cell r="AQ293">
            <v>40000000</v>
          </cell>
          <cell r="AR293">
            <v>40000000</v>
          </cell>
          <cell r="AT293">
            <v>0</v>
          </cell>
          <cell r="AU293">
            <v>0</v>
          </cell>
          <cell r="AW293">
            <v>0</v>
          </cell>
          <cell r="AX293">
            <v>0</v>
          </cell>
          <cell r="AZ293">
            <v>0</v>
          </cell>
          <cell r="BA293">
            <v>0</v>
          </cell>
          <cell r="BC293">
            <v>1</v>
          </cell>
          <cell r="BD293">
            <v>40000000</v>
          </cell>
        </row>
        <row r="295">
          <cell r="AN295" t="str">
            <v>Belanja Jasa Servis</v>
          </cell>
          <cell r="AR295">
            <v>4160000</v>
          </cell>
        </row>
        <row r="296">
          <cell r="AN296" t="str">
            <v>AB 1354 UH (RODA 4)</v>
          </cell>
          <cell r="AO296">
            <v>4</v>
          </cell>
          <cell r="AP296" t="str">
            <v>kali</v>
          </cell>
          <cell r="AQ296">
            <v>400000</v>
          </cell>
          <cell r="AR296">
            <v>1600000</v>
          </cell>
          <cell r="AT296">
            <v>4</v>
          </cell>
          <cell r="AU296">
            <v>970000</v>
          </cell>
          <cell r="AW296">
            <v>1</v>
          </cell>
          <cell r="AX296">
            <v>310000</v>
          </cell>
          <cell r="AZ296">
            <v>5</v>
          </cell>
          <cell r="BA296">
            <v>1280000</v>
          </cell>
          <cell r="BC296">
            <v>-1</v>
          </cell>
          <cell r="BD296">
            <v>320000</v>
          </cell>
        </row>
        <row r="297">
          <cell r="AN297" t="str">
            <v>AB 1033 UA (RODA 4)</v>
          </cell>
          <cell r="AO297">
            <v>4</v>
          </cell>
          <cell r="AP297" t="str">
            <v>kali</v>
          </cell>
          <cell r="AQ297">
            <v>400000</v>
          </cell>
          <cell r="AR297">
            <v>1600000</v>
          </cell>
          <cell r="AT297">
            <v>2</v>
          </cell>
          <cell r="AU297">
            <v>340000</v>
          </cell>
          <cell r="AW297">
            <v>3</v>
          </cell>
          <cell r="AX297">
            <v>980000</v>
          </cell>
          <cell r="AZ297">
            <v>5</v>
          </cell>
          <cell r="BA297">
            <v>1320000</v>
          </cell>
          <cell r="BC297">
            <v>-1</v>
          </cell>
          <cell r="BD297">
            <v>280000</v>
          </cell>
        </row>
        <row r="298">
          <cell r="AN298" t="str">
            <v>AB 2045 UA (RODA 2)</v>
          </cell>
          <cell r="AO298">
            <v>4</v>
          </cell>
          <cell r="AP298" t="str">
            <v>kali</v>
          </cell>
          <cell r="AQ298">
            <v>60000</v>
          </cell>
          <cell r="AR298">
            <v>240000</v>
          </cell>
          <cell r="AT298">
            <v>3</v>
          </cell>
          <cell r="AU298">
            <v>67000</v>
          </cell>
          <cell r="AW298">
            <v>1</v>
          </cell>
          <cell r="AX298">
            <v>45000</v>
          </cell>
          <cell r="AZ298">
            <v>4</v>
          </cell>
          <cell r="BA298">
            <v>112000</v>
          </cell>
          <cell r="BC298">
            <v>0</v>
          </cell>
          <cell r="BD298">
            <v>128000</v>
          </cell>
        </row>
        <row r="299">
          <cell r="AN299" t="str">
            <v>AB 2082 IH (RODA 2)</v>
          </cell>
          <cell r="AO299">
            <v>4</v>
          </cell>
          <cell r="AP299" t="str">
            <v>kali</v>
          </cell>
          <cell r="AQ299">
            <v>60000</v>
          </cell>
          <cell r="AR299">
            <v>240000</v>
          </cell>
          <cell r="AT299">
            <v>3</v>
          </cell>
          <cell r="AU299">
            <v>87000</v>
          </cell>
          <cell r="AW299">
            <v>1</v>
          </cell>
          <cell r="AX299">
            <v>25000</v>
          </cell>
          <cell r="AZ299">
            <v>4</v>
          </cell>
          <cell r="BA299">
            <v>112000</v>
          </cell>
          <cell r="BC299">
            <v>0</v>
          </cell>
          <cell r="BD299">
            <v>128000</v>
          </cell>
        </row>
        <row r="300">
          <cell r="AN300" t="str">
            <v>AB 2081 IH (RODA 2)</v>
          </cell>
          <cell r="AO300">
            <v>4</v>
          </cell>
          <cell r="AP300" t="str">
            <v>kali</v>
          </cell>
          <cell r="AQ300">
            <v>60000</v>
          </cell>
          <cell r="AR300">
            <v>240000</v>
          </cell>
          <cell r="AT300">
            <v>3</v>
          </cell>
          <cell r="AU300">
            <v>60000</v>
          </cell>
          <cell r="AW300">
            <v>1</v>
          </cell>
          <cell r="AX300">
            <v>20000</v>
          </cell>
          <cell r="AZ300">
            <v>4</v>
          </cell>
          <cell r="BA300">
            <v>80000</v>
          </cell>
          <cell r="BC300">
            <v>0</v>
          </cell>
          <cell r="BD300">
            <v>160000</v>
          </cell>
        </row>
        <row r="301">
          <cell r="AN301" t="str">
            <v>AB 2022 IS (RODA 2)</v>
          </cell>
          <cell r="AO301">
            <v>4</v>
          </cell>
          <cell r="AP301" t="str">
            <v>kali</v>
          </cell>
          <cell r="AQ301">
            <v>60000</v>
          </cell>
          <cell r="AR301">
            <v>240000</v>
          </cell>
          <cell r="AT301">
            <v>3</v>
          </cell>
          <cell r="AU301">
            <v>105000</v>
          </cell>
          <cell r="AW301">
            <v>1</v>
          </cell>
          <cell r="AX301">
            <v>35000</v>
          </cell>
          <cell r="AZ301">
            <v>4</v>
          </cell>
          <cell r="BA301">
            <v>140000</v>
          </cell>
          <cell r="BC301">
            <v>0</v>
          </cell>
          <cell r="BD301">
            <v>100000</v>
          </cell>
        </row>
        <row r="303">
          <cell r="AN303" t="str">
            <v>Belanja Penggantian Suku Cadang</v>
          </cell>
          <cell r="AR303">
            <v>13110000</v>
          </cell>
        </row>
        <row r="304">
          <cell r="AN304" t="str">
            <v>AB 1033 UA // Reparasi dan Penggantian Suku Cadang 5 - 10 tahun keatas</v>
          </cell>
          <cell r="AO304">
            <v>2</v>
          </cell>
          <cell r="AP304" t="str">
            <v>kali</v>
          </cell>
          <cell r="AQ304">
            <v>900000</v>
          </cell>
          <cell r="AR304">
            <v>1800000</v>
          </cell>
          <cell r="AT304">
            <v>3</v>
          </cell>
          <cell r="AU304">
            <v>520000</v>
          </cell>
          <cell r="AW304">
            <v>2</v>
          </cell>
          <cell r="AX304">
            <v>450000</v>
          </cell>
          <cell r="AZ304">
            <v>5</v>
          </cell>
          <cell r="BA304">
            <v>970000</v>
          </cell>
          <cell r="BC304">
            <v>-3</v>
          </cell>
          <cell r="BD304">
            <v>830000</v>
          </cell>
        </row>
        <row r="305">
          <cell r="AN305" t="str">
            <v>AB 1033 UA (Aki)</v>
          </cell>
          <cell r="AO305">
            <v>1</v>
          </cell>
          <cell r="AP305" t="str">
            <v>bh</v>
          </cell>
          <cell r="AQ305">
            <v>1199000</v>
          </cell>
          <cell r="AR305">
            <v>1199000</v>
          </cell>
          <cell r="AT305">
            <v>1</v>
          </cell>
          <cell r="AU305">
            <v>660000</v>
          </cell>
          <cell r="AW305">
            <v>0</v>
          </cell>
          <cell r="AX305">
            <v>0</v>
          </cell>
          <cell r="AZ305">
            <v>1</v>
          </cell>
          <cell r="BA305">
            <v>660000</v>
          </cell>
          <cell r="BC305">
            <v>0</v>
          </cell>
          <cell r="BD305">
            <v>539000</v>
          </cell>
        </row>
        <row r="306">
          <cell r="AN306" t="str">
            <v>AB 1033 UA (Ban Luar)</v>
          </cell>
          <cell r="AO306">
            <v>2</v>
          </cell>
          <cell r="AP306" t="str">
            <v>bh</v>
          </cell>
          <cell r="AQ306">
            <v>1012000</v>
          </cell>
          <cell r="AR306">
            <v>2024000</v>
          </cell>
          <cell r="AT306">
            <v>2</v>
          </cell>
          <cell r="AU306">
            <v>1100000</v>
          </cell>
          <cell r="AW306">
            <v>0</v>
          </cell>
          <cell r="AX306">
            <v>0</v>
          </cell>
          <cell r="AZ306">
            <v>2</v>
          </cell>
          <cell r="BA306">
            <v>1100000</v>
          </cell>
          <cell r="BC306">
            <v>0</v>
          </cell>
          <cell r="BD306">
            <v>924000</v>
          </cell>
        </row>
        <row r="307">
          <cell r="AN307" t="str">
            <v>AB 1033 UA (Ban Dalam)</v>
          </cell>
          <cell r="AO307">
            <v>2</v>
          </cell>
          <cell r="AP307" t="str">
            <v>bh</v>
          </cell>
          <cell r="AQ307">
            <v>250000</v>
          </cell>
          <cell r="AR307">
            <v>500000</v>
          </cell>
          <cell r="AT307">
            <v>0</v>
          </cell>
          <cell r="AU307">
            <v>0</v>
          </cell>
          <cell r="AW307">
            <v>0</v>
          </cell>
          <cell r="AX307">
            <v>0</v>
          </cell>
          <cell r="AZ307">
            <v>0</v>
          </cell>
          <cell r="BA307">
            <v>0</v>
          </cell>
          <cell r="BC307">
            <v>2</v>
          </cell>
          <cell r="BD307">
            <v>500000</v>
          </cell>
        </row>
        <row r="308">
          <cell r="AN308" t="str">
            <v>AB 1354 UH // Reparasi dan Penggantian Suku Cadang 1 - 5 tahun keatas</v>
          </cell>
          <cell r="AO308">
            <v>2</v>
          </cell>
          <cell r="AP308" t="str">
            <v>kali</v>
          </cell>
          <cell r="AQ308">
            <v>600000</v>
          </cell>
          <cell r="AR308">
            <v>1200000</v>
          </cell>
          <cell r="AT308">
            <v>3</v>
          </cell>
          <cell r="AU308">
            <v>1266000</v>
          </cell>
          <cell r="AW308">
            <v>1</v>
          </cell>
          <cell r="AX308">
            <v>610000</v>
          </cell>
          <cell r="AZ308">
            <v>4</v>
          </cell>
          <cell r="BA308">
            <v>1876000</v>
          </cell>
          <cell r="BC308">
            <v>-2</v>
          </cell>
          <cell r="BD308">
            <v>-676000</v>
          </cell>
        </row>
        <row r="309">
          <cell r="AN309" t="str">
            <v>AB 1354 UH  (Aki)</v>
          </cell>
          <cell r="AO309">
            <v>1</v>
          </cell>
          <cell r="AP309" t="str">
            <v>bh</v>
          </cell>
          <cell r="AQ309">
            <v>1199000</v>
          </cell>
          <cell r="AR309">
            <v>1199000</v>
          </cell>
          <cell r="AT309">
            <v>0</v>
          </cell>
          <cell r="AU309">
            <v>0</v>
          </cell>
          <cell r="AW309">
            <v>0</v>
          </cell>
          <cell r="AX309">
            <v>0</v>
          </cell>
          <cell r="AZ309">
            <v>0</v>
          </cell>
          <cell r="BA309">
            <v>0</v>
          </cell>
          <cell r="BC309">
            <v>1</v>
          </cell>
          <cell r="BD309">
            <v>1199000</v>
          </cell>
        </row>
        <row r="310">
          <cell r="AN310" t="str">
            <v>AB 1354 UH  (Ban Luar)</v>
          </cell>
          <cell r="AO310">
            <v>2</v>
          </cell>
          <cell r="AP310" t="str">
            <v>bh</v>
          </cell>
          <cell r="AQ310">
            <v>1012000</v>
          </cell>
          <cell r="AR310">
            <v>2024000</v>
          </cell>
          <cell r="AT310">
            <v>2</v>
          </cell>
          <cell r="AU310">
            <v>1800000</v>
          </cell>
          <cell r="AW310">
            <v>0</v>
          </cell>
          <cell r="AX310">
            <v>0</v>
          </cell>
          <cell r="AZ310">
            <v>2</v>
          </cell>
          <cell r="BA310">
            <v>1800000</v>
          </cell>
          <cell r="BC310">
            <v>0</v>
          </cell>
          <cell r="BD310">
            <v>224000</v>
          </cell>
        </row>
        <row r="311">
          <cell r="AN311" t="str">
            <v>AB 1354 UH  (Ban Dalam)</v>
          </cell>
          <cell r="AO311">
            <v>2</v>
          </cell>
          <cell r="AP311" t="str">
            <v>bh</v>
          </cell>
          <cell r="AQ311">
            <v>250000</v>
          </cell>
          <cell r="AR311">
            <v>500000</v>
          </cell>
          <cell r="AT311">
            <v>0</v>
          </cell>
          <cell r="AU311">
            <v>0</v>
          </cell>
          <cell r="AW311">
            <v>0</v>
          </cell>
          <cell r="AX311">
            <v>0</v>
          </cell>
          <cell r="AZ311">
            <v>0</v>
          </cell>
          <cell r="BA311">
            <v>0</v>
          </cell>
          <cell r="BC311">
            <v>2</v>
          </cell>
          <cell r="BD311">
            <v>500000</v>
          </cell>
        </row>
        <row r="312">
          <cell r="AN312" t="str">
            <v>AB 2045 UA // Reparasi dan Penggantian Suku Cadang 5 - 10 tahun keatas</v>
          </cell>
          <cell r="AO312">
            <v>2</v>
          </cell>
          <cell r="AP312" t="str">
            <v>kali</v>
          </cell>
          <cell r="AQ312">
            <v>160000</v>
          </cell>
          <cell r="AR312">
            <v>320000</v>
          </cell>
          <cell r="AT312">
            <v>2</v>
          </cell>
          <cell r="AU312">
            <v>147000</v>
          </cell>
          <cell r="AW312">
            <v>1</v>
          </cell>
          <cell r="AX312">
            <v>316000</v>
          </cell>
          <cell r="AZ312">
            <v>3</v>
          </cell>
          <cell r="BA312">
            <v>463000</v>
          </cell>
          <cell r="BC312">
            <v>-1</v>
          </cell>
          <cell r="BD312">
            <v>-143000</v>
          </cell>
        </row>
        <row r="313">
          <cell r="AN313" t="str">
            <v>AB 2045 UA (Aki)</v>
          </cell>
          <cell r="AO313">
            <v>1</v>
          </cell>
          <cell r="AP313" t="str">
            <v>bh</v>
          </cell>
          <cell r="AQ313">
            <v>191000</v>
          </cell>
          <cell r="AR313">
            <v>191000</v>
          </cell>
          <cell r="AT313">
            <v>1</v>
          </cell>
          <cell r="AU313">
            <v>125000</v>
          </cell>
          <cell r="AW313">
            <v>0</v>
          </cell>
          <cell r="AX313">
            <v>0</v>
          </cell>
          <cell r="AZ313">
            <v>1</v>
          </cell>
          <cell r="BA313">
            <v>125000</v>
          </cell>
          <cell r="BC313">
            <v>0</v>
          </cell>
          <cell r="BD313">
            <v>66000</v>
          </cell>
        </row>
        <row r="314">
          <cell r="AN314" t="str">
            <v>AB 2045 UA (Ban Luar)</v>
          </cell>
          <cell r="AO314">
            <v>1</v>
          </cell>
          <cell r="AP314" t="str">
            <v>bh</v>
          </cell>
          <cell r="AQ314">
            <v>150000</v>
          </cell>
          <cell r="AR314">
            <v>150000</v>
          </cell>
          <cell r="AT314">
            <v>0</v>
          </cell>
          <cell r="AU314">
            <v>0</v>
          </cell>
          <cell r="AW314">
            <v>0</v>
          </cell>
          <cell r="AX314">
            <v>0</v>
          </cell>
          <cell r="AZ314">
            <v>0</v>
          </cell>
          <cell r="BA314">
            <v>0</v>
          </cell>
          <cell r="BC314">
            <v>1</v>
          </cell>
          <cell r="BD314">
            <v>150000</v>
          </cell>
        </row>
        <row r="315">
          <cell r="AN315" t="str">
            <v>AB 2045 UA (Ban Dalam)</v>
          </cell>
          <cell r="AO315">
            <v>1</v>
          </cell>
          <cell r="AP315" t="str">
            <v>bh</v>
          </cell>
          <cell r="AQ315">
            <v>35000</v>
          </cell>
          <cell r="AR315">
            <v>35000</v>
          </cell>
          <cell r="AT315">
            <v>0</v>
          </cell>
          <cell r="AU315">
            <v>0</v>
          </cell>
          <cell r="AW315">
            <v>0</v>
          </cell>
          <cell r="AX315">
            <v>0</v>
          </cell>
          <cell r="AZ315">
            <v>0</v>
          </cell>
          <cell r="BA315">
            <v>0</v>
          </cell>
          <cell r="BC315">
            <v>1</v>
          </cell>
          <cell r="BD315">
            <v>35000</v>
          </cell>
        </row>
        <row r="316">
          <cell r="AN316" t="str">
            <v>AB 2082 IH // Reparasi dan Penggantian Suku Cadang 5 - 10 tahun keatas</v>
          </cell>
          <cell r="AO316">
            <v>2</v>
          </cell>
          <cell r="AP316" t="str">
            <v>kali</v>
          </cell>
          <cell r="AQ316">
            <v>160000</v>
          </cell>
          <cell r="AR316">
            <v>320000</v>
          </cell>
          <cell r="AT316">
            <v>2</v>
          </cell>
          <cell r="AU316">
            <v>95000</v>
          </cell>
          <cell r="AW316">
            <v>1</v>
          </cell>
          <cell r="AX316">
            <v>100000</v>
          </cell>
          <cell r="AZ316">
            <v>3</v>
          </cell>
          <cell r="BA316">
            <v>195000</v>
          </cell>
          <cell r="BC316">
            <v>-1</v>
          </cell>
          <cell r="BD316">
            <v>125000</v>
          </cell>
        </row>
        <row r="317">
          <cell r="AN317" t="str">
            <v>AB 2082 IH (Aki)</v>
          </cell>
          <cell r="AO317">
            <v>1</v>
          </cell>
          <cell r="AP317" t="str">
            <v>bh</v>
          </cell>
          <cell r="AQ317">
            <v>191000</v>
          </cell>
          <cell r="AR317">
            <v>191000</v>
          </cell>
          <cell r="AT317">
            <v>1</v>
          </cell>
          <cell r="AU317">
            <v>140000</v>
          </cell>
          <cell r="AW317">
            <v>0</v>
          </cell>
          <cell r="AX317">
            <v>0</v>
          </cell>
          <cell r="AZ317">
            <v>1</v>
          </cell>
          <cell r="BA317">
            <v>140000</v>
          </cell>
          <cell r="BC317">
            <v>0</v>
          </cell>
          <cell r="BD317">
            <v>51000</v>
          </cell>
        </row>
        <row r="318">
          <cell r="AN318" t="str">
            <v>AB 2082 IH (Ban Luar)</v>
          </cell>
          <cell r="AO318">
            <v>1</v>
          </cell>
          <cell r="AP318" t="str">
            <v>bh</v>
          </cell>
          <cell r="AQ318">
            <v>150000</v>
          </cell>
          <cell r="AR318">
            <v>150000</v>
          </cell>
          <cell r="AT318">
            <v>1</v>
          </cell>
          <cell r="AU318">
            <v>165000</v>
          </cell>
          <cell r="AW318">
            <v>0</v>
          </cell>
          <cell r="AX318">
            <v>0</v>
          </cell>
          <cell r="AZ318">
            <v>1</v>
          </cell>
          <cell r="BA318">
            <v>165000</v>
          </cell>
          <cell r="BC318">
            <v>0</v>
          </cell>
          <cell r="BD318">
            <v>-15000</v>
          </cell>
        </row>
        <row r="319">
          <cell r="AN319" t="str">
            <v>AB 2082 IH (Ban Dalam)</v>
          </cell>
          <cell r="AO319">
            <v>1</v>
          </cell>
          <cell r="AP319" t="str">
            <v>bh</v>
          </cell>
          <cell r="AQ319">
            <v>35000</v>
          </cell>
          <cell r="AR319">
            <v>35000</v>
          </cell>
          <cell r="AT319">
            <v>1</v>
          </cell>
          <cell r="AU319">
            <v>35000</v>
          </cell>
          <cell r="AW319">
            <v>0</v>
          </cell>
          <cell r="AX319">
            <v>0</v>
          </cell>
          <cell r="AZ319">
            <v>1</v>
          </cell>
          <cell r="BA319">
            <v>35000</v>
          </cell>
          <cell r="BC319">
            <v>0</v>
          </cell>
          <cell r="BD319">
            <v>0</v>
          </cell>
        </row>
        <row r="320">
          <cell r="AN320" t="str">
            <v>AB 2081 IH // Reparasi dan Penggantian Suku Cadang 5 - 10 tahun keatas</v>
          </cell>
          <cell r="AO320">
            <v>2</v>
          </cell>
          <cell r="AP320" t="str">
            <v>kali</v>
          </cell>
          <cell r="AQ320">
            <v>160000</v>
          </cell>
          <cell r="AR320">
            <v>320000</v>
          </cell>
          <cell r="AT320">
            <v>1</v>
          </cell>
          <cell r="AU320">
            <v>105000</v>
          </cell>
          <cell r="AW320">
            <v>0</v>
          </cell>
          <cell r="AX320">
            <v>0</v>
          </cell>
          <cell r="AZ320">
            <v>1</v>
          </cell>
          <cell r="BA320">
            <v>105000</v>
          </cell>
          <cell r="BC320">
            <v>1</v>
          </cell>
          <cell r="BD320">
            <v>215000</v>
          </cell>
        </row>
        <row r="321">
          <cell r="AN321" t="str">
            <v>AB 2081 IH (Aki)</v>
          </cell>
          <cell r="AO321">
            <v>1</v>
          </cell>
          <cell r="AP321" t="str">
            <v>bh</v>
          </cell>
          <cell r="AQ321">
            <v>191000</v>
          </cell>
          <cell r="AR321">
            <v>191000</v>
          </cell>
          <cell r="AT321">
            <v>1</v>
          </cell>
          <cell r="AU321">
            <v>130000</v>
          </cell>
          <cell r="AW321">
            <v>0</v>
          </cell>
          <cell r="AX321">
            <v>0</v>
          </cell>
          <cell r="AZ321">
            <v>1</v>
          </cell>
          <cell r="BA321">
            <v>130000</v>
          </cell>
          <cell r="BC321">
            <v>0</v>
          </cell>
          <cell r="BD321">
            <v>61000</v>
          </cell>
        </row>
        <row r="322">
          <cell r="AN322" t="str">
            <v>AB 2081 IH (Ban Luar)</v>
          </cell>
          <cell r="AO322">
            <v>1</v>
          </cell>
          <cell r="AP322" t="str">
            <v>bh</v>
          </cell>
          <cell r="AQ322">
            <v>150000</v>
          </cell>
          <cell r="AR322">
            <v>150000</v>
          </cell>
          <cell r="AT322">
            <v>1</v>
          </cell>
          <cell r="AU322">
            <v>120000</v>
          </cell>
          <cell r="AW322">
            <v>0</v>
          </cell>
          <cell r="AX322">
            <v>0</v>
          </cell>
          <cell r="AZ322">
            <v>1</v>
          </cell>
          <cell r="BA322">
            <v>120000</v>
          </cell>
          <cell r="BC322">
            <v>0</v>
          </cell>
          <cell r="BD322">
            <v>30000</v>
          </cell>
        </row>
        <row r="323">
          <cell r="AN323" t="str">
            <v>AB 2081 IH (Ban Dalam)</v>
          </cell>
          <cell r="AO323">
            <v>1</v>
          </cell>
          <cell r="AP323" t="str">
            <v>bh</v>
          </cell>
          <cell r="AQ323">
            <v>35000</v>
          </cell>
          <cell r="AR323">
            <v>35000</v>
          </cell>
          <cell r="AT323">
            <v>0</v>
          </cell>
          <cell r="AU323">
            <v>0</v>
          </cell>
          <cell r="AW323">
            <v>0</v>
          </cell>
          <cell r="AX323">
            <v>0</v>
          </cell>
          <cell r="AZ323">
            <v>0</v>
          </cell>
          <cell r="BA323">
            <v>0</v>
          </cell>
          <cell r="BC323">
            <v>1</v>
          </cell>
          <cell r="BD323">
            <v>35000</v>
          </cell>
        </row>
        <row r="324">
          <cell r="AN324" t="str">
            <v>AB 2022 IS // Reparasi dan Penggantian Suku Cadang 1 - 5 tahun</v>
          </cell>
          <cell r="AO324">
            <v>2</v>
          </cell>
          <cell r="AP324" t="str">
            <v>kali</v>
          </cell>
          <cell r="AQ324">
            <v>100000</v>
          </cell>
          <cell r="AR324">
            <v>200000</v>
          </cell>
          <cell r="AT324">
            <v>0</v>
          </cell>
          <cell r="AU324">
            <v>0</v>
          </cell>
          <cell r="AW324">
            <v>0</v>
          </cell>
          <cell r="AX324">
            <v>0</v>
          </cell>
          <cell r="AZ324">
            <v>0</v>
          </cell>
          <cell r="BA324">
            <v>0</v>
          </cell>
          <cell r="BC324">
            <v>2</v>
          </cell>
          <cell r="BD324">
            <v>200000</v>
          </cell>
        </row>
        <row r="325">
          <cell r="AN325" t="str">
            <v>AB 2022 IS (Aki)</v>
          </cell>
          <cell r="AO325">
            <v>1</v>
          </cell>
          <cell r="AP325" t="str">
            <v>bh</v>
          </cell>
          <cell r="AQ325">
            <v>191000</v>
          </cell>
          <cell r="AR325">
            <v>191000</v>
          </cell>
          <cell r="AT325">
            <v>1</v>
          </cell>
          <cell r="AU325">
            <v>190000</v>
          </cell>
          <cell r="AW325">
            <v>0</v>
          </cell>
          <cell r="AX325">
            <v>0</v>
          </cell>
          <cell r="AZ325">
            <v>1</v>
          </cell>
          <cell r="BA325">
            <v>190000</v>
          </cell>
          <cell r="BC325">
            <v>0</v>
          </cell>
          <cell r="BD325">
            <v>1000</v>
          </cell>
        </row>
        <row r="326">
          <cell r="AN326" t="str">
            <v>AB 2022 IS (Ban Luar)</v>
          </cell>
          <cell r="AO326">
            <v>1</v>
          </cell>
          <cell r="AP326" t="str">
            <v>bh</v>
          </cell>
          <cell r="AQ326">
            <v>150000</v>
          </cell>
          <cell r="AR326">
            <v>150000</v>
          </cell>
          <cell r="AT326">
            <v>1</v>
          </cell>
          <cell r="AU326">
            <v>150000</v>
          </cell>
          <cell r="AW326">
            <v>0</v>
          </cell>
          <cell r="AX326">
            <v>0</v>
          </cell>
          <cell r="AZ326">
            <v>1</v>
          </cell>
          <cell r="BA326">
            <v>150000</v>
          </cell>
          <cell r="BC326">
            <v>0</v>
          </cell>
          <cell r="BD326">
            <v>0</v>
          </cell>
        </row>
        <row r="327">
          <cell r="AN327" t="str">
            <v>AB 2022 IS (Ban Dalam)</v>
          </cell>
          <cell r="AO327">
            <v>1</v>
          </cell>
          <cell r="AP327" t="str">
            <v>bh</v>
          </cell>
          <cell r="AQ327">
            <v>35000</v>
          </cell>
          <cell r="AR327">
            <v>35000</v>
          </cell>
          <cell r="AT327">
            <v>1</v>
          </cell>
          <cell r="AU327">
            <v>35000</v>
          </cell>
          <cell r="AW327">
            <v>0</v>
          </cell>
          <cell r="AX327">
            <v>0</v>
          </cell>
          <cell r="AZ327">
            <v>1</v>
          </cell>
          <cell r="BA327">
            <v>35000</v>
          </cell>
          <cell r="BC327">
            <v>0</v>
          </cell>
          <cell r="BD327">
            <v>0</v>
          </cell>
        </row>
        <row r="329">
          <cell r="AN329" t="str">
            <v>Belanja BBM/Gas dan Pelumas</v>
          </cell>
          <cell r="AR329">
            <v>44344000</v>
          </cell>
        </row>
        <row r="330">
          <cell r="AN330" t="str">
            <v>AB 1033 UA (BBM)</v>
          </cell>
          <cell r="AO330">
            <v>1080</v>
          </cell>
          <cell r="AP330" t="str">
            <v>ltr</v>
          </cell>
          <cell r="AQ330">
            <v>13000</v>
          </cell>
          <cell r="AR330">
            <v>14040000</v>
          </cell>
          <cell r="AT330">
            <v>491.25</v>
          </cell>
          <cell r="AU330">
            <v>4393000</v>
          </cell>
          <cell r="AW330">
            <v>40</v>
          </cell>
          <cell r="AX330">
            <v>350000</v>
          </cell>
          <cell r="AZ330">
            <v>531.25</v>
          </cell>
          <cell r="BA330">
            <v>4743000</v>
          </cell>
          <cell r="BC330">
            <v>548.75</v>
          </cell>
          <cell r="BD330">
            <v>9297000</v>
          </cell>
        </row>
        <row r="331">
          <cell r="AN331" t="str">
            <v>AB 1033 UA (PELUMAS)</v>
          </cell>
          <cell r="AO331">
            <v>16</v>
          </cell>
          <cell r="AP331" t="str">
            <v>ltr</v>
          </cell>
          <cell r="AQ331">
            <v>140000</v>
          </cell>
          <cell r="AR331">
            <v>2240000</v>
          </cell>
          <cell r="AT331">
            <v>8</v>
          </cell>
          <cell r="AU331">
            <v>365000</v>
          </cell>
          <cell r="AW331">
            <v>1</v>
          </cell>
          <cell r="AX331">
            <v>530000</v>
          </cell>
          <cell r="AZ331">
            <v>9</v>
          </cell>
          <cell r="BA331">
            <v>895000</v>
          </cell>
          <cell r="BC331">
            <v>7</v>
          </cell>
          <cell r="BD331">
            <v>1345000</v>
          </cell>
        </row>
        <row r="332">
          <cell r="AN332" t="str">
            <v>AB 1354 UH (BBM)</v>
          </cell>
          <cell r="AO332">
            <v>1080</v>
          </cell>
          <cell r="AP332" t="str">
            <v>ltr</v>
          </cell>
          <cell r="AQ332">
            <v>13000</v>
          </cell>
          <cell r="AR332">
            <v>14040000</v>
          </cell>
          <cell r="AT332">
            <v>694.28600000000006</v>
          </cell>
          <cell r="AU332">
            <v>6138125</v>
          </cell>
          <cell r="AW332">
            <v>85</v>
          </cell>
          <cell r="AX332">
            <v>747750.00000000012</v>
          </cell>
          <cell r="AZ332">
            <v>779.28600000000006</v>
          </cell>
          <cell r="BA332">
            <v>6885875</v>
          </cell>
          <cell r="BC332">
            <v>300.71399999999994</v>
          </cell>
          <cell r="BD332">
            <v>7154125</v>
          </cell>
        </row>
        <row r="333">
          <cell r="AN333" t="str">
            <v>AB 1354 UH (PELUMAS)</v>
          </cell>
          <cell r="AO333">
            <v>16</v>
          </cell>
          <cell r="AP333" t="str">
            <v>ltr</v>
          </cell>
          <cell r="AQ333">
            <v>140000</v>
          </cell>
          <cell r="AR333">
            <v>2240000</v>
          </cell>
          <cell r="AT333">
            <v>5</v>
          </cell>
          <cell r="AU333">
            <v>479998</v>
          </cell>
          <cell r="AW333">
            <v>0</v>
          </cell>
          <cell r="AX333">
            <v>0</v>
          </cell>
          <cell r="AZ333">
            <v>5</v>
          </cell>
          <cell r="BA333">
            <v>479998</v>
          </cell>
          <cell r="BC333">
            <v>11</v>
          </cell>
          <cell r="BD333">
            <v>1760002</v>
          </cell>
        </row>
        <row r="334">
          <cell r="AN334" t="str">
            <v>AB 2045 UA (BBM)</v>
          </cell>
          <cell r="AO334">
            <v>216</v>
          </cell>
          <cell r="AP334" t="str">
            <v>ltr</v>
          </cell>
          <cell r="AQ334">
            <v>13000</v>
          </cell>
          <cell r="AR334">
            <v>2808000</v>
          </cell>
          <cell r="AT334">
            <v>140.649</v>
          </cell>
          <cell r="AU334">
            <v>1238371</v>
          </cell>
          <cell r="AW334">
            <v>15.311999999999999</v>
          </cell>
          <cell r="AX334">
            <v>134280</v>
          </cell>
          <cell r="AZ334">
            <v>155.96100000000001</v>
          </cell>
          <cell r="BA334">
            <v>1372651</v>
          </cell>
          <cell r="BC334">
            <v>60.038999999999987</v>
          </cell>
          <cell r="BD334">
            <v>1435349</v>
          </cell>
        </row>
        <row r="335">
          <cell r="AN335" t="str">
            <v>AB 2045 UA (PELUMAS)</v>
          </cell>
          <cell r="AO335">
            <v>4</v>
          </cell>
          <cell r="AP335" t="str">
            <v>ltr</v>
          </cell>
          <cell r="AQ335">
            <v>34500</v>
          </cell>
          <cell r="AR335">
            <v>138000</v>
          </cell>
          <cell r="AT335">
            <v>3</v>
          </cell>
          <cell r="AU335">
            <v>95500</v>
          </cell>
          <cell r="AW335">
            <v>1</v>
          </cell>
          <cell r="AX335">
            <v>33000</v>
          </cell>
          <cell r="AZ335">
            <v>4</v>
          </cell>
          <cell r="BA335">
            <v>128500</v>
          </cell>
          <cell r="BC335">
            <v>0</v>
          </cell>
          <cell r="BD335">
            <v>9500</v>
          </cell>
        </row>
        <row r="336">
          <cell r="AN336" t="str">
            <v>AB 2082 IH (BBM)</v>
          </cell>
          <cell r="AO336">
            <v>216</v>
          </cell>
          <cell r="AP336" t="str">
            <v>ltr</v>
          </cell>
          <cell r="AQ336">
            <v>13000</v>
          </cell>
          <cell r="AR336">
            <v>2808000</v>
          </cell>
          <cell r="AT336">
            <v>136.95099999999999</v>
          </cell>
          <cell r="AU336">
            <v>1206900</v>
          </cell>
          <cell r="AW336">
            <v>16.190000000000001</v>
          </cell>
          <cell r="AX336">
            <v>142062</v>
          </cell>
          <cell r="AZ336">
            <v>153.14099999999999</v>
          </cell>
          <cell r="BA336">
            <v>1348962</v>
          </cell>
          <cell r="BC336">
            <v>62.859000000000009</v>
          </cell>
          <cell r="BD336">
            <v>1459038</v>
          </cell>
        </row>
        <row r="337">
          <cell r="AN337" t="str">
            <v>AB 2082 IH (PELUMAS)</v>
          </cell>
          <cell r="AO337">
            <v>4</v>
          </cell>
          <cell r="AP337" t="str">
            <v>ltr</v>
          </cell>
          <cell r="AQ337">
            <v>34500</v>
          </cell>
          <cell r="AR337">
            <v>138000</v>
          </cell>
          <cell r="AT337">
            <v>3</v>
          </cell>
          <cell r="AU337">
            <v>102000</v>
          </cell>
          <cell r="AW337">
            <v>1</v>
          </cell>
          <cell r="AX337">
            <v>34000</v>
          </cell>
          <cell r="AZ337">
            <v>4</v>
          </cell>
          <cell r="BA337">
            <v>136000</v>
          </cell>
          <cell r="BC337">
            <v>0</v>
          </cell>
          <cell r="BD337">
            <v>2000</v>
          </cell>
        </row>
        <row r="338">
          <cell r="AN338" t="str">
            <v>AB 2081 IH (BBM)</v>
          </cell>
          <cell r="AO338">
            <v>216</v>
          </cell>
          <cell r="AP338" t="str">
            <v>ltr</v>
          </cell>
          <cell r="AQ338">
            <v>13000</v>
          </cell>
          <cell r="AR338">
            <v>2808000</v>
          </cell>
          <cell r="AT338">
            <v>148</v>
          </cell>
          <cell r="AU338">
            <v>1303300</v>
          </cell>
          <cell r="AW338">
            <v>17</v>
          </cell>
          <cell r="AX338">
            <v>149350</v>
          </cell>
          <cell r="AZ338">
            <v>165</v>
          </cell>
          <cell r="BA338">
            <v>1452650</v>
          </cell>
          <cell r="BC338">
            <v>51</v>
          </cell>
          <cell r="BD338">
            <v>1355350</v>
          </cell>
        </row>
        <row r="339">
          <cell r="AN339" t="str">
            <v>AB 2081 IH (PELUMAS)</v>
          </cell>
          <cell r="AO339">
            <v>4</v>
          </cell>
          <cell r="AP339" t="str">
            <v>ltr</v>
          </cell>
          <cell r="AQ339">
            <v>34500</v>
          </cell>
          <cell r="AR339">
            <v>138000</v>
          </cell>
          <cell r="AT339">
            <v>3</v>
          </cell>
          <cell r="AU339">
            <v>99000</v>
          </cell>
          <cell r="AW339">
            <v>1</v>
          </cell>
          <cell r="AX339">
            <v>30000</v>
          </cell>
          <cell r="AZ339">
            <v>4</v>
          </cell>
          <cell r="BA339">
            <v>129000</v>
          </cell>
          <cell r="BC339">
            <v>0</v>
          </cell>
          <cell r="BD339">
            <v>9000</v>
          </cell>
        </row>
        <row r="340">
          <cell r="AN340" t="str">
            <v>AB 2022 IS (BBM)</v>
          </cell>
          <cell r="AO340">
            <v>216</v>
          </cell>
          <cell r="AP340" t="str">
            <v>ltr</v>
          </cell>
          <cell r="AQ340">
            <v>13000</v>
          </cell>
          <cell r="AR340">
            <v>2808000</v>
          </cell>
          <cell r="AT340">
            <v>142</v>
          </cell>
          <cell r="AU340">
            <v>1247320</v>
          </cell>
          <cell r="AW340">
            <v>17</v>
          </cell>
          <cell r="AX340">
            <v>149050</v>
          </cell>
          <cell r="AZ340">
            <v>159</v>
          </cell>
          <cell r="BA340">
            <v>1396370</v>
          </cell>
          <cell r="BC340">
            <v>57</v>
          </cell>
          <cell r="BD340">
            <v>1411630</v>
          </cell>
        </row>
        <row r="341">
          <cell r="AN341" t="str">
            <v>AB 2022 IS (PELUMAS)</v>
          </cell>
          <cell r="AO341">
            <v>4</v>
          </cell>
          <cell r="AP341" t="str">
            <v>ltr</v>
          </cell>
          <cell r="AQ341">
            <v>34500</v>
          </cell>
          <cell r="AR341">
            <v>138000</v>
          </cell>
          <cell r="AT341">
            <v>3</v>
          </cell>
          <cell r="AU341">
            <v>103500</v>
          </cell>
          <cell r="AW341">
            <v>1</v>
          </cell>
          <cell r="AX341">
            <v>34500</v>
          </cell>
          <cell r="AZ341">
            <v>4</v>
          </cell>
          <cell r="BA341">
            <v>138000</v>
          </cell>
          <cell r="BC341">
            <v>0</v>
          </cell>
          <cell r="BD341">
            <v>0</v>
          </cell>
        </row>
        <row r="344">
          <cell r="AN344" t="str">
            <v>Belanja Kursus-kursus singkat/pelatihan</v>
          </cell>
          <cell r="AR344">
            <v>40000000</v>
          </cell>
        </row>
        <row r="345">
          <cell r="AN345" t="str">
            <v>Belanja partisipasi/keikutsertaan dalam seminar/pelatihan</v>
          </cell>
          <cell r="AO345">
            <v>2</v>
          </cell>
          <cell r="AP345" t="str">
            <v>kali</v>
          </cell>
          <cell r="AQ345">
            <v>5000000</v>
          </cell>
          <cell r="AR345">
            <v>10000000</v>
          </cell>
          <cell r="AT345">
            <v>0</v>
          </cell>
          <cell r="AU345">
            <v>0</v>
          </cell>
          <cell r="AW345">
            <v>0</v>
          </cell>
          <cell r="AX345">
            <v>0</v>
          </cell>
          <cell r="AZ345">
            <v>0</v>
          </cell>
          <cell r="BA345">
            <v>0</v>
          </cell>
          <cell r="BC345">
            <v>2</v>
          </cell>
          <cell r="BD345">
            <v>10000000</v>
          </cell>
        </row>
        <row r="346">
          <cell r="AN346" t="str">
            <v>Belanja kursus bahasa asing</v>
          </cell>
          <cell r="AO346">
            <v>15</v>
          </cell>
          <cell r="AP346" t="str">
            <v>ok</v>
          </cell>
          <cell r="AQ346">
            <v>2000000</v>
          </cell>
          <cell r="AR346">
            <v>30000000</v>
          </cell>
          <cell r="AT346">
            <v>16</v>
          </cell>
          <cell r="AU346">
            <v>25168000</v>
          </cell>
          <cell r="AW346">
            <v>0</v>
          </cell>
          <cell r="AX346">
            <v>0</v>
          </cell>
          <cell r="AZ346">
            <v>16</v>
          </cell>
          <cell r="BA346">
            <v>25168000</v>
          </cell>
          <cell r="BC346">
            <v>-1</v>
          </cell>
          <cell r="BD346">
            <v>4832000</v>
          </cell>
        </row>
        <row r="348">
          <cell r="AN348" t="str">
            <v>Honorarium Panitia Pelaksana Kegiatan</v>
          </cell>
          <cell r="AR348">
            <v>15950000</v>
          </cell>
        </row>
        <row r="349">
          <cell r="AN349" t="str">
            <v>Honorarium Tim Perencana dan Pelaporan Capaian Kinerja (Ketua)</v>
          </cell>
          <cell r="AO349">
            <v>6</v>
          </cell>
          <cell r="AP349" t="str">
            <v>ob</v>
          </cell>
          <cell r="AQ349">
            <v>150000</v>
          </cell>
          <cell r="AR349">
            <v>900000</v>
          </cell>
          <cell r="BD349">
            <v>900000</v>
          </cell>
        </row>
        <row r="350">
          <cell r="AN350" t="str">
            <v>Honorarium Tim Perencana dan Pelaporan Capaian Kinerja (Sekretaris)</v>
          </cell>
          <cell r="AO350">
            <v>6</v>
          </cell>
          <cell r="AP350" t="str">
            <v>ob</v>
          </cell>
          <cell r="AQ350">
            <v>125000</v>
          </cell>
          <cell r="AR350">
            <v>750000</v>
          </cell>
          <cell r="BD350">
            <v>750000</v>
          </cell>
        </row>
        <row r="351">
          <cell r="AN351" t="str">
            <v>Honorarium Tim Perencana dan Pelaporan Capaian Kinerja (Anggota)</v>
          </cell>
          <cell r="AO351">
            <v>84</v>
          </cell>
          <cell r="AP351" t="str">
            <v>ob</v>
          </cell>
          <cell r="AQ351">
            <v>100000</v>
          </cell>
          <cell r="AR351">
            <v>8400000</v>
          </cell>
          <cell r="BD351">
            <v>8400000</v>
          </cell>
        </row>
        <row r="352">
          <cell r="AN352" t="str">
            <v>Honorarium Tim Pengawal Reformasi Birokrasi (Ketua)</v>
          </cell>
          <cell r="AO352">
            <v>4</v>
          </cell>
          <cell r="AP352" t="str">
            <v>ob</v>
          </cell>
          <cell r="AQ352">
            <v>150000</v>
          </cell>
          <cell r="AR352">
            <v>600000</v>
          </cell>
          <cell r="BD352">
            <v>600000</v>
          </cell>
        </row>
        <row r="353">
          <cell r="AN353" t="str">
            <v>Honorarium Tim Pengawal Reformasi Birokrasi (Sekretaris)</v>
          </cell>
          <cell r="AO353">
            <v>4</v>
          </cell>
          <cell r="AP353" t="str">
            <v>ob</v>
          </cell>
          <cell r="AQ353">
            <v>125000</v>
          </cell>
          <cell r="AR353">
            <v>500000</v>
          </cell>
          <cell r="BD353">
            <v>500000</v>
          </cell>
        </row>
        <row r="354">
          <cell r="AN354" t="str">
            <v>Honorarium Tim Pengawal Reformasi Birokrasi (Anggota)</v>
          </cell>
          <cell r="AO354">
            <v>48</v>
          </cell>
          <cell r="AP354" t="str">
            <v>ob</v>
          </cell>
          <cell r="AQ354">
            <v>100000</v>
          </cell>
          <cell r="AR354">
            <v>4800000</v>
          </cell>
          <cell r="BD354">
            <v>4800000</v>
          </cell>
        </row>
        <row r="356">
          <cell r="AR356">
            <v>476095190</v>
          </cell>
        </row>
        <row r="357">
          <cell r="AN357" t="str">
            <v>Honorarium Panitia Pelaksana Kegiatan</v>
          </cell>
        </row>
        <row r="358">
          <cell r="AN358" t="str">
            <v>Honorarium PPKom</v>
          </cell>
          <cell r="AR358">
            <v>2200000</v>
          </cell>
        </row>
        <row r="359">
          <cell r="AN359" t="str">
            <v>Honorarium PPKom (Ketua)</v>
          </cell>
          <cell r="AO359">
            <v>11</v>
          </cell>
          <cell r="AP359" t="str">
            <v>ob</v>
          </cell>
          <cell r="AQ359">
            <v>200000</v>
          </cell>
          <cell r="AR359">
            <v>2200000</v>
          </cell>
          <cell r="BD359">
            <v>2200000</v>
          </cell>
        </row>
        <row r="360">
          <cell r="AN360" t="str">
            <v>Honorarium Tim Penyusun Kajian Kebijakan Pengembangan Investasi</v>
          </cell>
          <cell r="AR360">
            <v>22275000</v>
          </cell>
        </row>
        <row r="361">
          <cell r="AN361" t="str">
            <v>Honorarium Tim Penyusun Kajian Kebijakan Pengembangan Investasi (Ketua)</v>
          </cell>
          <cell r="AO361">
            <v>11</v>
          </cell>
          <cell r="AP361" t="str">
            <v>ob</v>
          </cell>
          <cell r="AQ361">
            <v>200000</v>
          </cell>
          <cell r="AR361">
            <v>2200000</v>
          </cell>
          <cell r="BD361">
            <v>2200000</v>
          </cell>
        </row>
        <row r="362">
          <cell r="AN362" t="str">
            <v>Honorarium Tim Penyusun Kajian Kebijakan Pengembangan Investasi (Sekretaris)</v>
          </cell>
          <cell r="AO362">
            <v>11</v>
          </cell>
          <cell r="AP362" t="str">
            <v>ob</v>
          </cell>
          <cell r="AQ362">
            <v>175000</v>
          </cell>
          <cell r="AR362">
            <v>1925000</v>
          </cell>
          <cell r="BD362">
            <v>1925000</v>
          </cell>
        </row>
        <row r="363">
          <cell r="AN363" t="str">
            <v>Honorarium Tim Penyusun Kajian Kebijakan Pengembangan Investasi (Anggota  I)</v>
          </cell>
          <cell r="AO363">
            <v>121</v>
          </cell>
          <cell r="AP363" t="str">
            <v>ob</v>
          </cell>
          <cell r="AQ363">
            <v>150000</v>
          </cell>
          <cell r="AR363">
            <v>18150000</v>
          </cell>
          <cell r="BD363">
            <v>18150000</v>
          </cell>
        </row>
        <row r="364">
          <cell r="AN364" t="str">
            <v>Honorarium Tim Teknis Layanan Gerai Investasi Kota Yogyakarta</v>
          </cell>
          <cell r="AR364">
            <v>20625000</v>
          </cell>
        </row>
        <row r="365">
          <cell r="AN365" t="str">
            <v>Honorarium Tim Teknis Layanan Gerai Investasi Kota Yogyakarta (Ketua)</v>
          </cell>
          <cell r="AO365">
            <v>11</v>
          </cell>
          <cell r="AP365" t="str">
            <v>ob</v>
          </cell>
          <cell r="AQ365">
            <v>200000</v>
          </cell>
          <cell r="AR365">
            <v>2200000</v>
          </cell>
          <cell r="BD365">
            <v>2200000</v>
          </cell>
        </row>
        <row r="366">
          <cell r="AN366" t="str">
            <v>Honorarium Tim Teknis Layanan Gerai Investasi Kota Yogyakarta (Sekretaris)</v>
          </cell>
          <cell r="AO366">
            <v>11</v>
          </cell>
          <cell r="AP366" t="str">
            <v>ob</v>
          </cell>
          <cell r="AQ366">
            <v>175000</v>
          </cell>
          <cell r="AR366">
            <v>1925000</v>
          </cell>
          <cell r="BD366">
            <v>1925000</v>
          </cell>
        </row>
        <row r="367">
          <cell r="AN367" t="str">
            <v>Honorarium Tim Teknis Layanan Gerai Investasi Kota Yogyakarta (Anggota)</v>
          </cell>
          <cell r="AO367">
            <v>110</v>
          </cell>
          <cell r="AP367" t="str">
            <v>ob</v>
          </cell>
          <cell r="AQ367">
            <v>150000</v>
          </cell>
          <cell r="AR367">
            <v>16500000</v>
          </cell>
          <cell r="BD367">
            <v>16500000</v>
          </cell>
        </row>
        <row r="368">
          <cell r="AN368" t="str">
            <v>Honorarium Petugas Penghubung Gerai Investasi Kota Yogyakarta</v>
          </cell>
          <cell r="AR368">
            <v>29625000</v>
          </cell>
        </row>
        <row r="369">
          <cell r="AN369" t="str">
            <v>Honorarium Petugas Penghubung Gerai Investasi Kota Yogyakarta (Ketua)</v>
          </cell>
          <cell r="AO369">
            <v>11</v>
          </cell>
          <cell r="AP369" t="str">
            <v>ob</v>
          </cell>
          <cell r="AQ369">
            <v>200000</v>
          </cell>
          <cell r="AR369">
            <v>2200000</v>
          </cell>
          <cell r="BD369">
            <v>2200000</v>
          </cell>
        </row>
        <row r="370">
          <cell r="AN370" t="str">
            <v>Honorarium Petugas Penghubung Gerai Investasi Kota Yogyakarta (Sekretaris)</v>
          </cell>
          <cell r="AO370">
            <v>11</v>
          </cell>
          <cell r="AP370" t="str">
            <v>ob</v>
          </cell>
          <cell r="AQ370">
            <v>175000</v>
          </cell>
          <cell r="AR370">
            <v>1925000</v>
          </cell>
          <cell r="BD370">
            <v>1925000</v>
          </cell>
        </row>
        <row r="371">
          <cell r="AN371" t="str">
            <v>Honorarium Petugas Penghubung Gerai Investasi Kota Yogyakarta (Anggota)</v>
          </cell>
          <cell r="AO371">
            <v>110</v>
          </cell>
          <cell r="AP371" t="str">
            <v>ob</v>
          </cell>
          <cell r="AQ371">
            <v>150000</v>
          </cell>
          <cell r="AR371">
            <v>16500000</v>
          </cell>
          <cell r="BD371">
            <v>16500000</v>
          </cell>
        </row>
        <row r="372">
          <cell r="AN372" t="str">
            <v>Honorarium Petugas Penghubung Gerai Investasi Kota Yogyakarta (Anggota II)</v>
          </cell>
          <cell r="AO372">
            <v>60</v>
          </cell>
          <cell r="AP372" t="str">
            <v>ob</v>
          </cell>
          <cell r="AQ372">
            <v>150000</v>
          </cell>
          <cell r="AR372">
            <v>9000000</v>
          </cell>
          <cell r="BD372">
            <v>9000000</v>
          </cell>
        </row>
        <row r="373">
          <cell r="AN373" t="str">
            <v>Honorarium Tim Penyusunan Leaflet Potensi Sektor Pariwisata Kota Yogayakarta</v>
          </cell>
          <cell r="AR373">
            <v>7500000</v>
          </cell>
        </row>
        <row r="374">
          <cell r="AN374" t="str">
            <v>Honorarium Tim Penyusunan Leaflet Potensi Sektor Pariwisata Kota Yogayakarta (Ketua)</v>
          </cell>
          <cell r="AO374">
            <v>4</v>
          </cell>
          <cell r="AP374" t="str">
            <v>ob</v>
          </cell>
          <cell r="AQ374">
            <v>200000</v>
          </cell>
          <cell r="AR374">
            <v>800000</v>
          </cell>
          <cell r="BD374">
            <v>800000</v>
          </cell>
        </row>
        <row r="375">
          <cell r="AN375" t="str">
            <v>Honorarium Tim Penyusunan Leaflet Potensi Sektor Pariwisata Kota Yogayakarta (Sekretaris)</v>
          </cell>
          <cell r="AO375">
            <v>4</v>
          </cell>
          <cell r="AP375" t="str">
            <v>ob</v>
          </cell>
          <cell r="AQ375">
            <v>175000</v>
          </cell>
          <cell r="AR375">
            <v>700000</v>
          </cell>
          <cell r="BD375">
            <v>700000</v>
          </cell>
        </row>
        <row r="376">
          <cell r="AN376" t="str">
            <v>Honorarium Tim Penyusunan Leaflet Potensi Sektor Pariwisata Kota Yogayakarta (Anggota)</v>
          </cell>
          <cell r="AO376">
            <v>40</v>
          </cell>
          <cell r="AP376" t="str">
            <v>ob</v>
          </cell>
          <cell r="AQ376">
            <v>150000</v>
          </cell>
          <cell r="AR376">
            <v>6000000</v>
          </cell>
          <cell r="BD376">
            <v>6000000</v>
          </cell>
        </row>
        <row r="377">
          <cell r="AN377" t="str">
            <v>Honorarium Tim Fasilitasi Koordinasi Pengembangan Investasi Daerah</v>
          </cell>
          <cell r="AR377">
            <v>26325000</v>
          </cell>
        </row>
        <row r="378">
          <cell r="AN378" t="str">
            <v>Honorarium Tim Fasilitasi Koordinasi Pengembangan Investasi Daerah (Ketua)</v>
          </cell>
          <cell r="AO378">
            <v>11</v>
          </cell>
          <cell r="AP378" t="str">
            <v>ob</v>
          </cell>
          <cell r="AQ378">
            <v>200000</v>
          </cell>
          <cell r="AR378">
            <v>2200000</v>
          </cell>
          <cell r="BD378">
            <v>2200000</v>
          </cell>
        </row>
        <row r="379">
          <cell r="AN379" t="str">
            <v>Honorarium Tim Fasilitasi Koordinasi Pengembangan Investasi Daerah (Sekretaris)</v>
          </cell>
          <cell r="AO379">
            <v>11</v>
          </cell>
          <cell r="AP379" t="str">
            <v>ob</v>
          </cell>
          <cell r="AQ379">
            <v>175000</v>
          </cell>
          <cell r="AR379">
            <v>1925000</v>
          </cell>
          <cell r="BD379">
            <v>1925000</v>
          </cell>
        </row>
        <row r="380">
          <cell r="AN380" t="str">
            <v>Honorarium Tim Fasilitasi Koordinasi Pengembangan Investasi Daerah (Anggota)</v>
          </cell>
          <cell r="AO380">
            <v>88</v>
          </cell>
          <cell r="AP380" t="str">
            <v>ob</v>
          </cell>
          <cell r="AQ380">
            <v>150000</v>
          </cell>
          <cell r="AR380">
            <v>13200000</v>
          </cell>
          <cell r="BD380">
            <v>13200000</v>
          </cell>
        </row>
        <row r="381">
          <cell r="AN381" t="str">
            <v>Honorarium Tim Fasilitasi Koordinasi Pengembangan Investasi Daerah (Anggota II)</v>
          </cell>
          <cell r="AO381">
            <v>60</v>
          </cell>
          <cell r="AP381" t="str">
            <v>ob</v>
          </cell>
          <cell r="AQ381">
            <v>150000</v>
          </cell>
          <cell r="AR381">
            <v>9000000</v>
          </cell>
          <cell r="BD381">
            <v>9000000</v>
          </cell>
        </row>
        <row r="382">
          <cell r="AN382" t="str">
            <v>Honorarium Tim Up Dating Data Penanaman Modal</v>
          </cell>
          <cell r="AR382">
            <v>23925000</v>
          </cell>
        </row>
        <row r="383">
          <cell r="AN383" t="str">
            <v>Honorarium Tim Up Dating Data Penanaman Modal (Ketua)</v>
          </cell>
          <cell r="AO383">
            <v>11</v>
          </cell>
          <cell r="AP383" t="str">
            <v>ob</v>
          </cell>
          <cell r="AQ383">
            <v>200000</v>
          </cell>
          <cell r="AR383">
            <v>2200000</v>
          </cell>
          <cell r="BD383">
            <v>2200000</v>
          </cell>
        </row>
        <row r="384">
          <cell r="AN384" t="str">
            <v>Honorarium Tim Up Dating Data Penanaman Modal (Sekretaris)</v>
          </cell>
          <cell r="AO384">
            <v>11</v>
          </cell>
          <cell r="AP384" t="str">
            <v>ob</v>
          </cell>
          <cell r="AQ384">
            <v>175000</v>
          </cell>
          <cell r="AR384">
            <v>1925000</v>
          </cell>
          <cell r="BD384">
            <v>1925000</v>
          </cell>
        </row>
        <row r="385">
          <cell r="AN385" t="str">
            <v>Honorarium Tim Up Dating Data Penanaman Modal (Anggota)</v>
          </cell>
          <cell r="AO385">
            <v>132</v>
          </cell>
          <cell r="AP385" t="str">
            <v>ob</v>
          </cell>
          <cell r="AQ385">
            <v>150000</v>
          </cell>
          <cell r="AR385">
            <v>19800000</v>
          </cell>
          <cell r="BD385">
            <v>19800000</v>
          </cell>
        </row>
        <row r="386">
          <cell r="AN386" t="str">
            <v>Honorarium Tim Forum Ekonomi dan Investasi Daerah</v>
          </cell>
          <cell r="AR386">
            <v>19575000</v>
          </cell>
        </row>
        <row r="387">
          <cell r="AN387" t="str">
            <v>Honorarium Tim Forum Ekonomi dan Investasi Daerah (Ketua)</v>
          </cell>
          <cell r="AO387">
            <v>9</v>
          </cell>
          <cell r="AP387" t="str">
            <v>ob</v>
          </cell>
          <cell r="AQ387">
            <v>200000</v>
          </cell>
          <cell r="AR387">
            <v>1800000</v>
          </cell>
          <cell r="BD387">
            <v>1800000</v>
          </cell>
        </row>
        <row r="388">
          <cell r="AN388" t="str">
            <v>Honorarium Tim Forum Ekonomi dan Investasi Daerah (Sekretaris)</v>
          </cell>
          <cell r="AO388">
            <v>9</v>
          </cell>
          <cell r="AP388" t="str">
            <v>ob</v>
          </cell>
          <cell r="AQ388">
            <v>175000</v>
          </cell>
          <cell r="AR388">
            <v>1575000</v>
          </cell>
          <cell r="BD388">
            <v>1575000</v>
          </cell>
        </row>
        <row r="389">
          <cell r="AN389" t="str">
            <v>Honorarium Tim Forum Ekonomi dan Investasi Daerah (Anggota)</v>
          </cell>
          <cell r="AO389">
            <v>108</v>
          </cell>
          <cell r="AP389" t="str">
            <v>ob</v>
          </cell>
          <cell r="AQ389">
            <v>150000</v>
          </cell>
          <cell r="AR389">
            <v>16200000</v>
          </cell>
          <cell r="BD389">
            <v>16200000</v>
          </cell>
        </row>
        <row r="390">
          <cell r="AN390" t="str">
            <v>Honorarium Tim Pengelola Data Website Potensi Investasi di Kota Yogyakarta</v>
          </cell>
          <cell r="AR390">
            <v>23925000</v>
          </cell>
        </row>
        <row r="391">
          <cell r="AN391" t="str">
            <v>Honorarium Tim Pengelola Data Website Potensi Investasi di Kota Yogyakarta (Ketua)</v>
          </cell>
          <cell r="AO391">
            <v>11</v>
          </cell>
          <cell r="AP391" t="str">
            <v>ob</v>
          </cell>
          <cell r="AQ391">
            <v>200000</v>
          </cell>
          <cell r="AR391">
            <v>2200000</v>
          </cell>
          <cell r="BD391">
            <v>2200000</v>
          </cell>
        </row>
        <row r="392">
          <cell r="AN392" t="str">
            <v>Honorarium Tim Pengelola Data Website Potensi Investasi di Kota Yogyakarta (Sekretaris)</v>
          </cell>
          <cell r="AO392">
            <v>11</v>
          </cell>
          <cell r="AP392" t="str">
            <v>ob</v>
          </cell>
          <cell r="AQ392">
            <v>175000</v>
          </cell>
          <cell r="AR392">
            <v>1925000</v>
          </cell>
          <cell r="BD392">
            <v>1925000</v>
          </cell>
        </row>
        <row r="393">
          <cell r="AN393" t="str">
            <v>Honorarium Tim Pengelola Data Website Potensi Investasi di Kota Yogyakarta (Anggota)</v>
          </cell>
          <cell r="AO393">
            <v>132</v>
          </cell>
          <cell r="AP393" t="str">
            <v>ob</v>
          </cell>
          <cell r="AQ393">
            <v>150000</v>
          </cell>
          <cell r="AR393">
            <v>19800000</v>
          </cell>
          <cell r="BD393">
            <v>19800000</v>
          </cell>
        </row>
        <row r="394">
          <cell r="AN394" t="str">
            <v>Honorarium Tim Perencana Penyusunan Informasi Peluang Usaha Sektor Prioritas di Kota Yogyakarta</v>
          </cell>
          <cell r="AR394">
            <v>1650000</v>
          </cell>
        </row>
        <row r="395">
          <cell r="AN395" t="str">
            <v>Honorarium Tim Perencana Penyusunan Informasi Peluang Usaha Sektor Prioritas di Kota Yogyakarta (Ketua)</v>
          </cell>
          <cell r="AO395">
            <v>2</v>
          </cell>
          <cell r="AP395" t="str">
            <v>ob</v>
          </cell>
          <cell r="AQ395">
            <v>200000</v>
          </cell>
          <cell r="AR395">
            <v>400000</v>
          </cell>
          <cell r="BD395">
            <v>400000</v>
          </cell>
        </row>
        <row r="396">
          <cell r="AN396" t="str">
            <v>Honorarium Tim Perencana Penyusunan Informasi Peluang Usaha Sektor Prioritas di Kota Yogyakarta (Sekretaris)</v>
          </cell>
          <cell r="AO396">
            <v>2</v>
          </cell>
          <cell r="AP396" t="str">
            <v>ob</v>
          </cell>
          <cell r="AQ396">
            <v>175000</v>
          </cell>
          <cell r="AR396">
            <v>350000</v>
          </cell>
          <cell r="BD396">
            <v>350000</v>
          </cell>
        </row>
        <row r="397">
          <cell r="AN397" t="str">
            <v>Honorarium Tim Perencana Penyusunan Informasi Peluang Usaha Sektor Prioritas di Kota Yogyakarta (Anggota)</v>
          </cell>
          <cell r="AO397">
            <v>6</v>
          </cell>
          <cell r="AP397" t="str">
            <v>ob</v>
          </cell>
          <cell r="AQ397">
            <v>150000</v>
          </cell>
          <cell r="AR397">
            <v>900000</v>
          </cell>
          <cell r="BD397">
            <v>900000</v>
          </cell>
        </row>
        <row r="398">
          <cell r="AN398" t="str">
            <v>Honorarium Tim Pengawas Penyusunan Informasi Peluang Usaha Sektor Prioritas di Kota Yogyakarta</v>
          </cell>
          <cell r="AR398">
            <v>3300000</v>
          </cell>
        </row>
        <row r="399">
          <cell r="AN399" t="str">
            <v>Honorarium Tim Pengawas Penyusunan Informasi Peluang Usaha Sektor Prioritas di Kota Yogyakarta (Ketua)</v>
          </cell>
          <cell r="AO399">
            <v>4</v>
          </cell>
          <cell r="AP399" t="str">
            <v>ob</v>
          </cell>
          <cell r="AQ399">
            <v>200000</v>
          </cell>
          <cell r="AR399">
            <v>800000</v>
          </cell>
          <cell r="BD399">
            <v>800000</v>
          </cell>
        </row>
        <row r="400">
          <cell r="AN400" t="str">
            <v>Honorarium Tim Pengawas Penyusunan Informasi Peluang Usaha Sektor Prioritas di Kota Yogyakarta (Sekretaris)</v>
          </cell>
          <cell r="AO400">
            <v>4</v>
          </cell>
          <cell r="AP400" t="str">
            <v>ob</v>
          </cell>
          <cell r="AQ400">
            <v>175000</v>
          </cell>
          <cell r="AR400">
            <v>700000</v>
          </cell>
          <cell r="BD400">
            <v>700000</v>
          </cell>
        </row>
        <row r="401">
          <cell r="AN401" t="str">
            <v>Honorarium Tim Pengawas Penyusunan Informasi Peluang Usaha Sektor Prioritas di Kota Yogyakarta (Anggota)</v>
          </cell>
          <cell r="AO401">
            <v>12</v>
          </cell>
          <cell r="AP401" t="str">
            <v>ob</v>
          </cell>
          <cell r="AQ401">
            <v>150000</v>
          </cell>
          <cell r="AR401">
            <v>1800000</v>
          </cell>
          <cell r="BD401">
            <v>1800000</v>
          </cell>
        </row>
        <row r="402">
          <cell r="AN402" t="str">
            <v>Honorarium Tim Perencana Penyusunan Naskah Akademik Perda Pemberian Insentif Penanaman Modal</v>
          </cell>
          <cell r="AR402">
            <v>1650000</v>
          </cell>
        </row>
        <row r="403">
          <cell r="AN403" t="str">
            <v>Honorarium Tim Perencana Penyusunan Naskah Akademik Perda Pemberian Insentif Penanaman Modal (Ketua)</v>
          </cell>
          <cell r="AO403">
            <v>2</v>
          </cell>
          <cell r="AP403" t="str">
            <v>ob</v>
          </cell>
          <cell r="AQ403">
            <v>200000</v>
          </cell>
          <cell r="AR403">
            <v>400000</v>
          </cell>
          <cell r="BD403">
            <v>400000</v>
          </cell>
        </row>
        <row r="404">
          <cell r="AN404" t="str">
            <v>Honorarium Tim Perencana Penyusunan Naskah Akademik Perda Pemberian Insentif Penanaman Modal (Sekretaris)</v>
          </cell>
          <cell r="AO404">
            <v>2</v>
          </cell>
          <cell r="AP404" t="str">
            <v>ob</v>
          </cell>
          <cell r="AQ404">
            <v>175000</v>
          </cell>
          <cell r="AR404">
            <v>350000</v>
          </cell>
          <cell r="BD404">
            <v>350000</v>
          </cell>
        </row>
        <row r="405">
          <cell r="AN405" t="str">
            <v>Honorarium Tim Perencana Penyusunan Naskah Akademik Perda Pemberian Insentif Penanaman Modal (Anggota)</v>
          </cell>
          <cell r="AO405">
            <v>6</v>
          </cell>
          <cell r="AP405" t="str">
            <v>ob</v>
          </cell>
          <cell r="AQ405">
            <v>150000</v>
          </cell>
          <cell r="AR405">
            <v>900000</v>
          </cell>
          <cell r="BD405">
            <v>900000</v>
          </cell>
        </row>
        <row r="406">
          <cell r="AN406" t="str">
            <v>Honorarium Tim Pengawas Penyusunan Naskah Akademik Perda Pemberian Insentif Penanaman Modal</v>
          </cell>
          <cell r="AR406">
            <v>3300000</v>
          </cell>
        </row>
        <row r="407">
          <cell r="AN407" t="str">
            <v>Honorarium Tim Pengawas Penyusunan Naskah Akademik Perda Pemberian Insentif Penanaman Modal (Ketua)</v>
          </cell>
          <cell r="AO407">
            <v>4</v>
          </cell>
          <cell r="AP407" t="str">
            <v>ob</v>
          </cell>
          <cell r="AQ407">
            <v>200000</v>
          </cell>
          <cell r="AR407">
            <v>800000</v>
          </cell>
          <cell r="BD407">
            <v>800000</v>
          </cell>
        </row>
        <row r="408">
          <cell r="AN408" t="str">
            <v>Honorarium Tim Pengawas Penyusunan Naskah Akademik Perda Pemberian Insentif Penanaman Modal (Sekretaris)</v>
          </cell>
          <cell r="AO408">
            <v>4</v>
          </cell>
          <cell r="AP408" t="str">
            <v>ob</v>
          </cell>
          <cell r="AQ408">
            <v>175000</v>
          </cell>
          <cell r="AR408">
            <v>700000</v>
          </cell>
          <cell r="BD408">
            <v>700000</v>
          </cell>
        </row>
        <row r="409">
          <cell r="AN409" t="str">
            <v>Honorarium Tim Pengawas Penyusunan Naskah Akademik Perda Pemberian Insentif Penanaman Modal (Anggota)</v>
          </cell>
          <cell r="AO409">
            <v>12</v>
          </cell>
          <cell r="AP409" t="str">
            <v>ob</v>
          </cell>
          <cell r="AQ409">
            <v>150000</v>
          </cell>
          <cell r="AR409">
            <v>1800000</v>
          </cell>
          <cell r="BD409">
            <v>1800000</v>
          </cell>
        </row>
        <row r="411">
          <cell r="AN411" t="str">
            <v>Honorarium Tim Pengadaan Barang dan Jasa</v>
          </cell>
          <cell r="AR411">
            <v>950000</v>
          </cell>
        </row>
        <row r="412">
          <cell r="AN412" t="str">
            <v>Honorarium Pejabat Pengadaan cetak buku</v>
          </cell>
          <cell r="AO412">
            <v>1</v>
          </cell>
          <cell r="AP412" t="str">
            <v>ob</v>
          </cell>
          <cell r="AQ412">
            <v>200000</v>
          </cell>
          <cell r="AR412">
            <v>200000</v>
          </cell>
          <cell r="BD412">
            <v>200000</v>
          </cell>
        </row>
        <row r="413">
          <cell r="AN413" t="str">
            <v>Honorarium Pejabat Pengadaan Front Office</v>
          </cell>
          <cell r="AO413">
            <v>1</v>
          </cell>
          <cell r="AP413" t="str">
            <v>ob</v>
          </cell>
          <cell r="AQ413">
            <v>200000</v>
          </cell>
          <cell r="AR413">
            <v>200000</v>
          </cell>
          <cell r="BD413">
            <v>200000</v>
          </cell>
        </row>
        <row r="414">
          <cell r="AN414" t="str">
            <v>Honorarium Pejabat Penerima Hasil Pekerjaan Swakelola dengan Instansi Pemerintah Lain Pekerjaan Penyusunan Informasi Peluang Usaha Sektor Prioritas di Kota Yogyakarta</v>
          </cell>
          <cell r="AO414">
            <v>1</v>
          </cell>
          <cell r="AP414" t="str">
            <v>ob</v>
          </cell>
          <cell r="AQ414">
            <v>150000</v>
          </cell>
          <cell r="AR414">
            <v>150000</v>
          </cell>
          <cell r="BD414">
            <v>150000</v>
          </cell>
        </row>
        <row r="415">
          <cell r="AN415" t="str">
            <v>Honorarium Pejabat Penerima Hasil Pekerjaan Pengadaan Cetak Buku</v>
          </cell>
          <cell r="AO415">
            <v>1</v>
          </cell>
          <cell r="AP415" t="str">
            <v>ob</v>
          </cell>
          <cell r="AQ415">
            <v>125000</v>
          </cell>
          <cell r="AR415">
            <v>125000</v>
          </cell>
          <cell r="BD415">
            <v>125000</v>
          </cell>
        </row>
        <row r="416">
          <cell r="AN416" t="str">
            <v>Honorarium Pejabat Penerima Hasil Pekerjaan Penyusunan Naskah Akademik Perda Pemberian Insentif Penanaman Modal</v>
          </cell>
          <cell r="AO416">
            <v>1</v>
          </cell>
          <cell r="AP416" t="str">
            <v>ob</v>
          </cell>
          <cell r="AQ416">
            <v>150000</v>
          </cell>
          <cell r="AR416">
            <v>150000</v>
          </cell>
          <cell r="BD416">
            <v>150000</v>
          </cell>
        </row>
        <row r="417">
          <cell r="AN417" t="str">
            <v>Honorarium Pejabat Penerima Hasil Pekerjaan Pengadaan Tenaga Front Office</v>
          </cell>
          <cell r="AO417">
            <v>1</v>
          </cell>
          <cell r="AP417" t="str">
            <v>ob</v>
          </cell>
          <cell r="AQ417">
            <v>125000</v>
          </cell>
          <cell r="AR417">
            <v>125000</v>
          </cell>
          <cell r="BD417">
            <v>125000</v>
          </cell>
        </row>
        <row r="419">
          <cell r="AN419" t="str">
            <v>Belanja Jasa Penyedia/Tenaga Teknis</v>
          </cell>
          <cell r="AR419">
            <v>14930190</v>
          </cell>
        </row>
        <row r="420">
          <cell r="AN420" t="str">
            <v>Belanja Jasa Penyedia/Tenaga Teknis</v>
          </cell>
          <cell r="AO420">
            <v>11</v>
          </cell>
          <cell r="AP420" t="str">
            <v>ob</v>
          </cell>
          <cell r="AQ420">
            <v>1350000</v>
          </cell>
          <cell r="AR420">
            <v>14850000</v>
          </cell>
          <cell r="BD420">
            <v>14850000</v>
          </cell>
        </row>
        <row r="421">
          <cell r="AN421" t="str">
            <v>BPJS</v>
          </cell>
          <cell r="AO421">
            <v>5.9400000000000001E-2</v>
          </cell>
          <cell r="AP421" t="str">
            <v>ob</v>
          </cell>
          <cell r="AQ421">
            <v>1350000</v>
          </cell>
          <cell r="AR421">
            <v>80190</v>
          </cell>
          <cell r="BD421">
            <v>80190</v>
          </cell>
        </row>
        <row r="423">
          <cell r="AN423" t="str">
            <v>Belanja Cetak</v>
          </cell>
          <cell r="AR423">
            <v>36250000</v>
          </cell>
        </row>
        <row r="424">
          <cell r="AN424" t="str">
            <v>Belanja Cetak Buku</v>
          </cell>
          <cell r="AO424">
            <v>200</v>
          </cell>
          <cell r="AP424" t="str">
            <v>lbr</v>
          </cell>
          <cell r="AQ424">
            <v>150000</v>
          </cell>
          <cell r="AR424">
            <v>30000000</v>
          </cell>
          <cell r="BD424">
            <v>30000000</v>
          </cell>
        </row>
        <row r="425">
          <cell r="AN425" t="str">
            <v>Belanja Cetak Leaflet</v>
          </cell>
          <cell r="AO425">
            <v>250</v>
          </cell>
          <cell r="AP425" t="str">
            <v>lbr</v>
          </cell>
          <cell r="AQ425">
            <v>25000</v>
          </cell>
          <cell r="AR425">
            <v>6250000</v>
          </cell>
          <cell r="BD425">
            <v>6250000</v>
          </cell>
        </row>
        <row r="427">
          <cell r="AN427" t="str">
            <v>Belanja Makanan dan Minuman Rapat</v>
          </cell>
          <cell r="AR427">
            <v>13090000</v>
          </cell>
        </row>
        <row r="428">
          <cell r="AN428" t="str">
            <v>Jamuan Sidang</v>
          </cell>
          <cell r="AO428">
            <v>825</v>
          </cell>
          <cell r="AP428" t="str">
            <v>os</v>
          </cell>
          <cell r="AQ428">
            <v>7000</v>
          </cell>
          <cell r="AR428">
            <v>5775000</v>
          </cell>
          <cell r="BD428">
            <v>5775000</v>
          </cell>
        </row>
        <row r="429">
          <cell r="AN429" t="str">
            <v>Jamuan Makan</v>
          </cell>
          <cell r="AO429">
            <v>440</v>
          </cell>
          <cell r="AP429" t="str">
            <v>oh</v>
          </cell>
          <cell r="AQ429">
            <v>16000</v>
          </cell>
          <cell r="AR429">
            <v>7040000</v>
          </cell>
          <cell r="BD429">
            <v>7040000</v>
          </cell>
        </row>
        <row r="430">
          <cell r="AN430" t="str">
            <v>*) Selisih</v>
          </cell>
          <cell r="AO430">
            <v>1</v>
          </cell>
          <cell r="AP430">
            <v>0</v>
          </cell>
          <cell r="AQ430">
            <v>275000</v>
          </cell>
          <cell r="AR430">
            <v>275000</v>
          </cell>
          <cell r="BD430">
            <v>275000</v>
          </cell>
        </row>
        <row r="432">
          <cell r="AN432" t="str">
            <v>Belanja Jasa Konsultansi Penelitian</v>
          </cell>
          <cell r="AR432">
            <v>225000000</v>
          </cell>
        </row>
        <row r="433">
          <cell r="AN433" t="str">
            <v>Swakelola dengan Instansi Pemerintah Lain Pekerjaan Penyusunan Naskah Akademik Perda Pemberian Insentif Penanaman Modal</v>
          </cell>
          <cell r="AO433">
            <v>1</v>
          </cell>
          <cell r="AP433" t="str">
            <v>paket</v>
          </cell>
          <cell r="AQ433">
            <v>75000000</v>
          </cell>
          <cell r="AR433">
            <v>75000000</v>
          </cell>
          <cell r="BD433">
            <v>75000000</v>
          </cell>
        </row>
        <row r="434">
          <cell r="AN434" t="str">
            <v>Swakelola dengan Instansi Pemerintah lain Pekerjaan Penyusunan Informasi Peluang Usaha Sektor Prioritas di Kota Yogyakarta</v>
          </cell>
          <cell r="AO434">
            <v>1</v>
          </cell>
          <cell r="AP434" t="str">
            <v>paket</v>
          </cell>
          <cell r="AQ434">
            <v>150000000</v>
          </cell>
          <cell r="AR434">
            <v>150000000</v>
          </cell>
          <cell r="BD434">
            <v>150000000</v>
          </cell>
        </row>
        <row r="436">
          <cell r="AR436">
            <v>268295000</v>
          </cell>
        </row>
        <row r="437">
          <cell r="AN437" t="str">
            <v>Honorarium Panitia Pelaksana Kegiatan</v>
          </cell>
          <cell r="AR437">
            <v>2035000</v>
          </cell>
        </row>
        <row r="438">
          <cell r="AN438" t="str">
            <v>PPKom</v>
          </cell>
          <cell r="AO438">
            <v>11</v>
          </cell>
          <cell r="AP438" t="str">
            <v>ob</v>
          </cell>
          <cell r="AQ438">
            <v>185000</v>
          </cell>
          <cell r="AR438">
            <v>2035000</v>
          </cell>
          <cell r="BD438">
            <v>2035000</v>
          </cell>
        </row>
        <row r="440">
          <cell r="AN440" t="str">
            <v>Honorarium Tim Pengolah dan Penyaji Data Optimalisasi Aset Daerah, BLUD dan BUMD</v>
          </cell>
          <cell r="AR440">
            <v>55000000</v>
          </cell>
        </row>
        <row r="441">
          <cell r="AN441" t="str">
            <v>Honorarium Tim Pengolah dan Penyaji Data Optimalisasi Aset Daerah, BLUD dan BUMD (Ketua)</v>
          </cell>
          <cell r="AO441">
            <v>11</v>
          </cell>
          <cell r="AP441" t="str">
            <v>ob</v>
          </cell>
          <cell r="AQ441">
            <v>200000</v>
          </cell>
          <cell r="AR441">
            <v>2200000</v>
          </cell>
          <cell r="BD441">
            <v>2200000</v>
          </cell>
        </row>
        <row r="442">
          <cell r="AN442" t="str">
            <v>Honorarium Tim Pengolah dan Penyaji Data Optimalisasi Aset Daerah, BLUD dan BUMD (Sekretaris)</v>
          </cell>
          <cell r="AO442">
            <v>11</v>
          </cell>
          <cell r="AP442" t="str">
            <v>ob</v>
          </cell>
          <cell r="AQ442">
            <v>175000</v>
          </cell>
          <cell r="AR442">
            <v>1925000</v>
          </cell>
          <cell r="BD442">
            <v>1925000</v>
          </cell>
        </row>
        <row r="443">
          <cell r="AN443" t="str">
            <v>Honorarium Tim Pengolah dan Penyaji Data Optimalisasi Aset Daerah, BLUD dan BUMD (Anggota)</v>
          </cell>
          <cell r="AO443">
            <v>110</v>
          </cell>
          <cell r="AP443" t="str">
            <v>ob</v>
          </cell>
          <cell r="AQ443">
            <v>150000</v>
          </cell>
          <cell r="AR443">
            <v>16500000</v>
          </cell>
          <cell r="BD443">
            <v>16500000</v>
          </cell>
        </row>
        <row r="444">
          <cell r="AN444" t="str">
            <v>Honorarium Tim Pengolah dan Penyaji Data Optimalisasi Aset Daerah, BLUD dan BUMD (Anggota II)</v>
          </cell>
          <cell r="AO444">
            <v>275</v>
          </cell>
          <cell r="AP444" t="str">
            <v>ob</v>
          </cell>
          <cell r="AQ444">
            <v>125000</v>
          </cell>
          <cell r="AR444">
            <v>34375000</v>
          </cell>
          <cell r="BD444">
            <v>34375000</v>
          </cell>
        </row>
        <row r="445">
          <cell r="AN445" t="str">
            <v>Honorarium Tim Pembuatan Kajian/Telaah Peningkatan Optimalisasi Aset Daerah dan BLUD dan BUMD</v>
          </cell>
          <cell r="AR445">
            <v>20625000</v>
          </cell>
        </row>
        <row r="446">
          <cell r="AN446" t="str">
            <v>Honorarium Tim Pembuatan Kajian/Telaah Peningkatan Optimalisasi Aset Daerah dan BLUD dan BUMD (Ketua)</v>
          </cell>
          <cell r="AO446">
            <v>11</v>
          </cell>
          <cell r="AP446" t="str">
            <v>ob</v>
          </cell>
          <cell r="AQ446">
            <v>200000</v>
          </cell>
          <cell r="AR446">
            <v>2200000</v>
          </cell>
          <cell r="BD446">
            <v>2200000</v>
          </cell>
        </row>
        <row r="447">
          <cell r="AN447" t="str">
            <v>Honorarium Tim Pembuatan Kajian/Telaah Peningkatan Optimalisasi Aset Daerah dan BLUD dan BUMD (Sekretaris)</v>
          </cell>
          <cell r="AO447">
            <v>11</v>
          </cell>
          <cell r="AP447" t="str">
            <v>ob</v>
          </cell>
          <cell r="AQ447">
            <v>175000</v>
          </cell>
          <cell r="AR447">
            <v>1925000</v>
          </cell>
          <cell r="BD447">
            <v>1925000</v>
          </cell>
        </row>
        <row r="448">
          <cell r="AN448" t="str">
            <v>Honorarium Tim Pembuatan Kajian/Telaah Peningkatan Optimalisasi Aset Daerah dan BLUD dan BUMD (Anggota)</v>
          </cell>
          <cell r="AO448">
            <v>110</v>
          </cell>
          <cell r="AP448" t="str">
            <v>ob</v>
          </cell>
          <cell r="AQ448">
            <v>150000</v>
          </cell>
          <cell r="AR448">
            <v>16500000</v>
          </cell>
          <cell r="BD448">
            <v>16500000</v>
          </cell>
        </row>
        <row r="449">
          <cell r="AN449" t="str">
            <v>Honorarium Tim Kajian Peningkatan Optimalisasi  BLUD dan BUMD</v>
          </cell>
          <cell r="AR449">
            <v>78375000</v>
          </cell>
        </row>
        <row r="450">
          <cell r="AN450" t="str">
            <v>Honorarium Tim Kajian Peningkatan Optimalisasi  BLUD dan BUMD (Ketua)</v>
          </cell>
          <cell r="AO450">
            <v>11</v>
          </cell>
          <cell r="AP450" t="str">
            <v>ob</v>
          </cell>
          <cell r="AQ450">
            <v>200000</v>
          </cell>
          <cell r="AR450">
            <v>2200000</v>
          </cell>
          <cell r="BD450">
            <v>2200000</v>
          </cell>
        </row>
        <row r="451">
          <cell r="AN451" t="str">
            <v>Honorarium Tim Kajian Peningkatan Optimalisasi  BLUD dan BUMD (Sekretaris)</v>
          </cell>
          <cell r="AO451">
            <v>11</v>
          </cell>
          <cell r="AP451" t="str">
            <v>ob</v>
          </cell>
          <cell r="AQ451">
            <v>175000</v>
          </cell>
          <cell r="AR451">
            <v>1925000</v>
          </cell>
          <cell r="BD451">
            <v>1925000</v>
          </cell>
        </row>
        <row r="452">
          <cell r="AN452" t="str">
            <v>Honorarium Tim Kajian Peningkatan Optimalisasi  BLUD dan BUMD (Anggota)</v>
          </cell>
          <cell r="AO452">
            <v>495</v>
          </cell>
          <cell r="AP452" t="str">
            <v>ob</v>
          </cell>
          <cell r="AQ452">
            <v>150000</v>
          </cell>
          <cell r="AR452">
            <v>74250000</v>
          </cell>
          <cell r="BD452">
            <v>74250000</v>
          </cell>
        </row>
        <row r="453">
          <cell r="AN453" t="str">
            <v>Honorarium Tim Penyusunan Rencana Target Pendapatan Lain-lain PAD APBDP 2015 dan APBD 2016</v>
          </cell>
          <cell r="AR453">
            <v>22500000</v>
          </cell>
        </row>
        <row r="454">
          <cell r="AN454" t="str">
            <v>Honorarium Tim Penyusunan Rencana Target Pendapatan Lain-lain PAD APBDP 2015 dan APBD 2016 (Ketua)</v>
          </cell>
          <cell r="AO454">
            <v>4</v>
          </cell>
          <cell r="AP454" t="str">
            <v>ob</v>
          </cell>
          <cell r="AQ454">
            <v>200000</v>
          </cell>
          <cell r="AR454">
            <v>800000</v>
          </cell>
          <cell r="BD454">
            <v>800000</v>
          </cell>
        </row>
        <row r="455">
          <cell r="AN455" t="str">
            <v>Honorarium Tim Penyusunan Rencana Target Pendapatan Lain-lain PAD APBDP 2015 dan APBD 2016 (Sekretaris)</v>
          </cell>
          <cell r="AO455">
            <v>4</v>
          </cell>
          <cell r="AP455" t="str">
            <v>ob</v>
          </cell>
          <cell r="AQ455">
            <v>175000</v>
          </cell>
          <cell r="AR455">
            <v>700000</v>
          </cell>
          <cell r="BD455">
            <v>700000</v>
          </cell>
        </row>
        <row r="456">
          <cell r="AN456" t="str">
            <v>Honorarium Tim Penyusunan Rencana Target Pendapatan Lain-lain PAD APBDP 2015 dan APBD 2016 (Anggota)</v>
          </cell>
          <cell r="AO456">
            <v>140</v>
          </cell>
          <cell r="AP456" t="str">
            <v>ob</v>
          </cell>
          <cell r="AQ456">
            <v>150000</v>
          </cell>
          <cell r="AR456">
            <v>21000000</v>
          </cell>
          <cell r="BD456">
            <v>21000000</v>
          </cell>
        </row>
        <row r="457">
          <cell r="AN457" t="str">
            <v>Honorarium Tim Perumus Perhitungan Tarif/Bahan Pendukung Kebijakan</v>
          </cell>
          <cell r="AR457">
            <v>39875000</v>
          </cell>
        </row>
        <row r="458">
          <cell r="AN458" t="str">
            <v>Honorarium Tim Perumus Perhitungan Tarif/Bahan Pendukung Kebijakan (Pembina)</v>
          </cell>
          <cell r="AO458">
            <v>11</v>
          </cell>
          <cell r="AP458" t="str">
            <v>ob</v>
          </cell>
          <cell r="AQ458">
            <v>275000</v>
          </cell>
          <cell r="AR458">
            <v>3025000</v>
          </cell>
          <cell r="BD458">
            <v>3025000</v>
          </cell>
        </row>
        <row r="459">
          <cell r="AN459" t="str">
            <v>Honorarium Tim Perumus Perhitungan Tarif/Bahan Pendukung Kebijakan (Penasehat)</v>
          </cell>
          <cell r="AO459">
            <v>11</v>
          </cell>
          <cell r="AP459" t="str">
            <v>ob</v>
          </cell>
          <cell r="AQ459">
            <v>250000</v>
          </cell>
          <cell r="AR459">
            <v>2750000</v>
          </cell>
          <cell r="BD459">
            <v>2750000</v>
          </cell>
        </row>
        <row r="460">
          <cell r="AN460" t="str">
            <v>Honorarium Tim Perumus Perhitungan Tarif/Bahan Pendukung Kebijakan (Pengarah)</v>
          </cell>
          <cell r="AO460">
            <v>11</v>
          </cell>
          <cell r="AP460" t="str">
            <v>ob</v>
          </cell>
          <cell r="AQ460">
            <v>225000</v>
          </cell>
          <cell r="AR460">
            <v>2475000</v>
          </cell>
          <cell r="BD460">
            <v>2475000</v>
          </cell>
        </row>
        <row r="461">
          <cell r="AN461" t="str">
            <v>Honorarium Tim Perumus Perhitungan Tarif/Bahan Pendukung Kebijakan (Ketua)</v>
          </cell>
          <cell r="AO461">
            <v>11</v>
          </cell>
          <cell r="AP461" t="str">
            <v>ob</v>
          </cell>
          <cell r="AQ461">
            <v>200000</v>
          </cell>
          <cell r="AR461">
            <v>2200000</v>
          </cell>
          <cell r="BD461">
            <v>2200000</v>
          </cell>
        </row>
        <row r="462">
          <cell r="AN462" t="str">
            <v>Honorarium Tim Perumus Perhitungan Tarif/Bahan Pendukung Kebijakan (Sekretaris)</v>
          </cell>
          <cell r="AO462">
            <v>11</v>
          </cell>
          <cell r="AP462" t="str">
            <v>ob</v>
          </cell>
          <cell r="AQ462">
            <v>175000</v>
          </cell>
          <cell r="AR462">
            <v>1925000</v>
          </cell>
          <cell r="BD462">
            <v>1925000</v>
          </cell>
        </row>
        <row r="463">
          <cell r="AN463" t="str">
            <v>Honorarium Tim Perumus Perhitungan Tarif/Bahan Pendukung Kebijakan (Anggota  I)</v>
          </cell>
          <cell r="AO463">
            <v>110</v>
          </cell>
          <cell r="AP463" t="str">
            <v>ob</v>
          </cell>
          <cell r="AQ463">
            <v>150000</v>
          </cell>
          <cell r="AR463">
            <v>16500000</v>
          </cell>
          <cell r="BD463">
            <v>16500000</v>
          </cell>
        </row>
        <row r="464">
          <cell r="AN464" t="str">
            <v>Honorarium Tim Perumus Perhitungan Tarif/Bahan Pendukung Kebijakan (Anggota II)</v>
          </cell>
          <cell r="AO464">
            <v>88</v>
          </cell>
          <cell r="AP464" t="str">
            <v>ob</v>
          </cell>
          <cell r="AQ464">
            <v>125000</v>
          </cell>
          <cell r="AR464">
            <v>11000000</v>
          </cell>
          <cell r="BD464">
            <v>11000000</v>
          </cell>
        </row>
        <row r="465">
          <cell r="AN465" t="str">
            <v>Honorarium Tim Penelaah Kebijakan Pengelolaan BLUD</v>
          </cell>
          <cell r="AR465">
            <v>20625000</v>
          </cell>
        </row>
        <row r="466">
          <cell r="AN466" t="str">
            <v>Honorarium Tim Penelaah Kebijakan Pengelolaan BLUD (Ketua)</v>
          </cell>
          <cell r="AO466">
            <v>11</v>
          </cell>
          <cell r="AP466" t="str">
            <v>ob</v>
          </cell>
          <cell r="AQ466">
            <v>200000</v>
          </cell>
          <cell r="AR466">
            <v>2200000</v>
          </cell>
          <cell r="BD466">
            <v>2200000</v>
          </cell>
        </row>
        <row r="467">
          <cell r="AN467" t="str">
            <v>Honorarium Tim Penelaah Kebijakan Pengelolaan BLUD (Sekretaris)</v>
          </cell>
          <cell r="AO467">
            <v>11</v>
          </cell>
          <cell r="AP467" t="str">
            <v>ob</v>
          </cell>
          <cell r="AQ467">
            <v>175000</v>
          </cell>
          <cell r="AR467">
            <v>1925000</v>
          </cell>
          <cell r="BD467">
            <v>1925000</v>
          </cell>
        </row>
        <row r="468">
          <cell r="AN468" t="str">
            <v>Honorarium Tim Penelaah Kebijakan Pengelolaan BLUD (Anggota  I)</v>
          </cell>
          <cell r="AO468">
            <v>110</v>
          </cell>
          <cell r="AP468" t="str">
            <v>ob</v>
          </cell>
          <cell r="AQ468">
            <v>150000</v>
          </cell>
          <cell r="AR468">
            <v>16500000</v>
          </cell>
          <cell r="BD468">
            <v>16500000</v>
          </cell>
        </row>
        <row r="470">
          <cell r="AN470" t="str">
            <v>Belanja Makanan dan Minuman Rapat</v>
          </cell>
          <cell r="AR470">
            <v>29260000</v>
          </cell>
        </row>
        <row r="471">
          <cell r="AN471" t="str">
            <v>Jamuan Sidang</v>
          </cell>
          <cell r="AO471">
            <v>990</v>
          </cell>
          <cell r="AP471" t="str">
            <v>os</v>
          </cell>
          <cell r="AQ471">
            <v>7000</v>
          </cell>
          <cell r="AR471">
            <v>6930000</v>
          </cell>
          <cell r="BD471">
            <v>6930000</v>
          </cell>
        </row>
        <row r="472">
          <cell r="AN472" t="str">
            <v>Jamuan Makan</v>
          </cell>
          <cell r="AO472">
            <v>1386</v>
          </cell>
          <cell r="AP472" t="str">
            <v>oh</v>
          </cell>
          <cell r="AQ472">
            <v>16000</v>
          </cell>
          <cell r="AR472">
            <v>22176000</v>
          </cell>
          <cell r="BD472">
            <v>22176000</v>
          </cell>
        </row>
        <row r="473">
          <cell r="AN473" t="str">
            <v>*) Selisih</v>
          </cell>
          <cell r="AO473">
            <v>1</v>
          </cell>
          <cell r="AP473">
            <v>0</v>
          </cell>
          <cell r="AQ473">
            <v>154000</v>
          </cell>
          <cell r="AR473">
            <v>154000</v>
          </cell>
          <cell r="BD473">
            <v>154000</v>
          </cell>
        </row>
        <row r="475">
          <cell r="AR475">
            <v>679060000</v>
          </cell>
        </row>
        <row r="476">
          <cell r="AN476" t="str">
            <v>Honorarium Panitia Pelaksana Kegiatan</v>
          </cell>
          <cell r="AR476">
            <v>2200000</v>
          </cell>
        </row>
        <row r="477">
          <cell r="AN477" t="str">
            <v>PPKom</v>
          </cell>
          <cell r="AO477">
            <v>11</v>
          </cell>
          <cell r="AP477" t="str">
            <v>ob</v>
          </cell>
          <cell r="AQ477">
            <v>200000</v>
          </cell>
          <cell r="AR477">
            <v>2200000</v>
          </cell>
          <cell r="BD477">
            <v>2200000</v>
          </cell>
        </row>
        <row r="479">
          <cell r="AN479" t="str">
            <v>Honorarium Tim Perencanaan dan Evaluasi Potensi PAD</v>
          </cell>
          <cell r="AR479">
            <v>79475000</v>
          </cell>
        </row>
        <row r="480">
          <cell r="AN480" t="str">
            <v>Honorarium Tim Perencanaan dan Evaluasi Potensi PAD (Pembina)</v>
          </cell>
          <cell r="AO480">
            <v>11</v>
          </cell>
          <cell r="AP480" t="str">
            <v>ob</v>
          </cell>
          <cell r="AQ480">
            <v>300000</v>
          </cell>
          <cell r="AR480">
            <v>3300000</v>
          </cell>
          <cell r="BD480">
            <v>3300000</v>
          </cell>
        </row>
        <row r="481">
          <cell r="AN481" t="str">
            <v>Honorarium Tim Perencanaan dan Evaluasi Potensi PAD (Penasehat)</v>
          </cell>
          <cell r="AO481">
            <v>22</v>
          </cell>
          <cell r="AP481" t="str">
            <v>ob</v>
          </cell>
          <cell r="AQ481">
            <v>275000</v>
          </cell>
          <cell r="AR481">
            <v>6050000</v>
          </cell>
          <cell r="BD481">
            <v>6050000</v>
          </cell>
        </row>
        <row r="482">
          <cell r="AN482" t="str">
            <v>Honorarium Tim Perencanaan dan Evaluasi Potensi PAD (Pengarah)</v>
          </cell>
          <cell r="AO482">
            <v>22</v>
          </cell>
          <cell r="AP482" t="str">
            <v>ob</v>
          </cell>
          <cell r="AQ482">
            <v>250000</v>
          </cell>
          <cell r="AR482">
            <v>5500000</v>
          </cell>
          <cell r="BD482">
            <v>5500000</v>
          </cell>
        </row>
        <row r="483">
          <cell r="AN483" t="str">
            <v>Honorarium Tim Perencanaan dan Evaluasi Potensi PAD (Ketua)</v>
          </cell>
          <cell r="AO483">
            <v>11</v>
          </cell>
          <cell r="AP483" t="str">
            <v>ob</v>
          </cell>
          <cell r="AQ483">
            <v>225000</v>
          </cell>
          <cell r="AR483">
            <v>2475000</v>
          </cell>
          <cell r="BD483">
            <v>2475000</v>
          </cell>
        </row>
        <row r="484">
          <cell r="AN484" t="str">
            <v>Honorarium Tim Perencanaan dan Evaluasi Potensi PAD (Sekretaris)</v>
          </cell>
          <cell r="AO484">
            <v>22</v>
          </cell>
          <cell r="AP484" t="str">
            <v>ob</v>
          </cell>
          <cell r="AQ484">
            <v>200000</v>
          </cell>
          <cell r="AR484">
            <v>4400000</v>
          </cell>
          <cell r="BD484">
            <v>4400000</v>
          </cell>
        </row>
        <row r="485">
          <cell r="AN485" t="str">
            <v>Honorarium Tim Perencanaan dan Evaluasi Potensi PAD (Anggota)</v>
          </cell>
          <cell r="AO485">
            <v>330</v>
          </cell>
          <cell r="AP485" t="str">
            <v>ob</v>
          </cell>
          <cell r="AQ485">
            <v>175000</v>
          </cell>
          <cell r="AR485">
            <v>57750000</v>
          </cell>
          <cell r="BD485">
            <v>57750000</v>
          </cell>
        </row>
        <row r="486">
          <cell r="AN486" t="str">
            <v>Honorarium Tim Monitoring dan Evaluasi Pencapaian PAD</v>
          </cell>
          <cell r="AR486">
            <v>98450000</v>
          </cell>
        </row>
        <row r="487">
          <cell r="AN487" t="str">
            <v>Honorarium Tim Monitoring dan Evaluasi Pencapaian PAD (Pembina)</v>
          </cell>
          <cell r="AO487">
            <v>11</v>
          </cell>
          <cell r="AP487" t="str">
            <v>ob</v>
          </cell>
          <cell r="AQ487">
            <v>300000</v>
          </cell>
          <cell r="AR487">
            <v>3300000</v>
          </cell>
          <cell r="BD487">
            <v>3300000</v>
          </cell>
        </row>
        <row r="488">
          <cell r="AN488" t="str">
            <v>Honorarium Tim Monitoring dan Evaluasi Pencapaian PAD (Penasehat)</v>
          </cell>
          <cell r="AO488">
            <v>11</v>
          </cell>
          <cell r="AP488" t="str">
            <v>ob</v>
          </cell>
          <cell r="AQ488">
            <v>275000</v>
          </cell>
          <cell r="AR488">
            <v>3025000</v>
          </cell>
          <cell r="BD488">
            <v>3025000</v>
          </cell>
        </row>
        <row r="489">
          <cell r="AN489" t="str">
            <v>Honorarium Tim Monitoring dan Evaluasi Pencapaian PAD (Pengarah)</v>
          </cell>
          <cell r="AO489">
            <v>11</v>
          </cell>
          <cell r="AP489" t="str">
            <v>ob</v>
          </cell>
          <cell r="AQ489">
            <v>250000</v>
          </cell>
          <cell r="AR489">
            <v>2750000</v>
          </cell>
          <cell r="BD489">
            <v>2750000</v>
          </cell>
        </row>
        <row r="490">
          <cell r="AN490" t="str">
            <v>Honorarium Tim Monitoring dan Evaluasi Pencapaian PAD (Ketua)</v>
          </cell>
          <cell r="AO490">
            <v>11</v>
          </cell>
          <cell r="AP490" t="str">
            <v>ob</v>
          </cell>
          <cell r="AQ490">
            <v>225000</v>
          </cell>
          <cell r="AR490">
            <v>2475000</v>
          </cell>
          <cell r="BD490">
            <v>2475000</v>
          </cell>
        </row>
        <row r="491">
          <cell r="AN491" t="str">
            <v>Honorarium Tim Monitoring dan Evaluasi Pencapaian PAD (Sekretaris)</v>
          </cell>
          <cell r="AO491">
            <v>11</v>
          </cell>
          <cell r="AP491" t="str">
            <v>ob</v>
          </cell>
          <cell r="AQ491">
            <v>200000</v>
          </cell>
          <cell r="AR491">
            <v>2200000</v>
          </cell>
          <cell r="BD491">
            <v>2200000</v>
          </cell>
        </row>
        <row r="492">
          <cell r="AN492" t="str">
            <v>Honorarium Tim Monitoring dan Evaluasi Pencapaian PAD (Anggota)</v>
          </cell>
          <cell r="AO492">
            <v>484</v>
          </cell>
          <cell r="AP492" t="str">
            <v>ob</v>
          </cell>
          <cell r="AQ492">
            <v>175000</v>
          </cell>
          <cell r="AR492">
            <v>84700000</v>
          </cell>
          <cell r="BD492">
            <v>84700000</v>
          </cell>
        </row>
        <row r="493">
          <cell r="AN493" t="str">
            <v>Honorarium Tim Penyaji Data dan Pengolah Data</v>
          </cell>
          <cell r="AR493">
            <v>23925000</v>
          </cell>
        </row>
        <row r="494">
          <cell r="AN494" t="str">
            <v>Honorarium Tim Penyaji Data dan Pengolah Data (Ketua)</v>
          </cell>
          <cell r="AO494">
            <v>11</v>
          </cell>
          <cell r="AP494" t="str">
            <v>ob</v>
          </cell>
          <cell r="AQ494">
            <v>225000</v>
          </cell>
          <cell r="AR494">
            <v>2475000</v>
          </cell>
          <cell r="BD494">
            <v>2475000</v>
          </cell>
        </row>
        <row r="495">
          <cell r="AN495" t="str">
            <v>Honorarium Tim Penyaji Data dan Pengolah Data (Sekretaris)</v>
          </cell>
          <cell r="AO495">
            <v>11</v>
          </cell>
          <cell r="AP495" t="str">
            <v>ob</v>
          </cell>
          <cell r="AQ495">
            <v>200000</v>
          </cell>
          <cell r="AR495">
            <v>2200000</v>
          </cell>
          <cell r="BD495">
            <v>2200000</v>
          </cell>
        </row>
        <row r="496">
          <cell r="AN496" t="str">
            <v>Honorarium Tim Penyaji Data dan Pengolah Data (Anggota)</v>
          </cell>
          <cell r="AO496">
            <v>110</v>
          </cell>
          <cell r="AP496" t="str">
            <v>ob</v>
          </cell>
          <cell r="AQ496">
            <v>175000</v>
          </cell>
          <cell r="AR496">
            <v>19250000</v>
          </cell>
          <cell r="BD496">
            <v>19250000</v>
          </cell>
        </row>
        <row r="497">
          <cell r="AN497" t="str">
            <v>Honorarium Tim Penyusun Rencana Target Perubahan PAD th 2015</v>
          </cell>
          <cell r="AR497">
            <v>20200000</v>
          </cell>
        </row>
        <row r="498">
          <cell r="AN498" t="str">
            <v>Honorarium Tim Penyusun Rencana Target Perubahan PAD th 2015 (Pengarah)</v>
          </cell>
          <cell r="AO498">
            <v>4</v>
          </cell>
          <cell r="AP498" t="str">
            <v>ob</v>
          </cell>
          <cell r="AQ498">
            <v>250000</v>
          </cell>
          <cell r="AR498">
            <v>1000000</v>
          </cell>
          <cell r="BD498">
            <v>1000000</v>
          </cell>
        </row>
        <row r="499">
          <cell r="AN499" t="str">
            <v>Honorarium Tim Penyusun Rencana Target Perubahan PAD th 2015 (Ketua)</v>
          </cell>
          <cell r="AO499">
            <v>4</v>
          </cell>
          <cell r="AP499" t="str">
            <v>ob</v>
          </cell>
          <cell r="AQ499">
            <v>225000</v>
          </cell>
          <cell r="AR499">
            <v>900000</v>
          </cell>
          <cell r="BD499">
            <v>900000</v>
          </cell>
        </row>
        <row r="500">
          <cell r="AN500" t="str">
            <v>Honorarium Tim Penyusun Rencana Target Perubahan PAD th 2015 (Sekretaris)</v>
          </cell>
          <cell r="AO500">
            <v>4</v>
          </cell>
          <cell r="AP500" t="str">
            <v>ob</v>
          </cell>
          <cell r="AQ500">
            <v>200000</v>
          </cell>
          <cell r="AR500">
            <v>800000</v>
          </cell>
          <cell r="BD500">
            <v>800000</v>
          </cell>
        </row>
        <row r="501">
          <cell r="AN501" t="str">
            <v>Honorarium Tim Penyusun Rencana Target Perubahan PAD th 2015 (Anggota)</v>
          </cell>
          <cell r="AO501">
            <v>100</v>
          </cell>
          <cell r="AP501" t="str">
            <v>ob</v>
          </cell>
          <cell r="AQ501">
            <v>175000</v>
          </cell>
          <cell r="AR501">
            <v>17500000</v>
          </cell>
          <cell r="BD501">
            <v>17500000</v>
          </cell>
        </row>
        <row r="502">
          <cell r="AN502" t="str">
            <v>Honorarium Tim Penyusun Rencana Target PAD th 2016</v>
          </cell>
          <cell r="AR502">
            <v>20200000</v>
          </cell>
        </row>
        <row r="503">
          <cell r="AN503" t="str">
            <v>Honorarium Tim Penyusun Rencana Target PAD th 2016 (Pengarah)</v>
          </cell>
          <cell r="AO503">
            <v>4</v>
          </cell>
          <cell r="AP503" t="str">
            <v>ob</v>
          </cell>
          <cell r="AQ503">
            <v>250000</v>
          </cell>
          <cell r="AR503">
            <v>1000000</v>
          </cell>
          <cell r="BD503">
            <v>1000000</v>
          </cell>
        </row>
        <row r="504">
          <cell r="AN504" t="str">
            <v>Honorarium Tim Penyusun Rencana Target PAD th 2016 (Ketua)</v>
          </cell>
          <cell r="AO504">
            <v>4</v>
          </cell>
          <cell r="AP504" t="str">
            <v>ob</v>
          </cell>
          <cell r="AQ504">
            <v>225000</v>
          </cell>
          <cell r="AR504">
            <v>900000</v>
          </cell>
          <cell r="BD504">
            <v>900000</v>
          </cell>
        </row>
        <row r="505">
          <cell r="AN505" t="str">
            <v>Honorarium Tim Penyusun Rencana Target PAD th 2016 (Sekretaris)</v>
          </cell>
          <cell r="AO505">
            <v>4</v>
          </cell>
          <cell r="AP505" t="str">
            <v>ob</v>
          </cell>
          <cell r="AQ505">
            <v>200000</v>
          </cell>
          <cell r="AR505">
            <v>800000</v>
          </cell>
          <cell r="BD505">
            <v>800000</v>
          </cell>
        </row>
        <row r="506">
          <cell r="AN506" t="str">
            <v>Honorarium Tim Penyusun Rencana Target PAD th 2016 (Anggota)</v>
          </cell>
          <cell r="AO506">
            <v>100</v>
          </cell>
          <cell r="AP506" t="str">
            <v>ob</v>
          </cell>
          <cell r="AQ506">
            <v>175000</v>
          </cell>
          <cell r="AR506">
            <v>17500000</v>
          </cell>
          <cell r="BD506">
            <v>17500000</v>
          </cell>
        </row>
        <row r="507">
          <cell r="AN507" t="str">
            <v>Honorarium Tim Pendukung Penyusunan Tarif Retribusi Daerah</v>
          </cell>
          <cell r="AR507">
            <v>16700000</v>
          </cell>
        </row>
        <row r="508">
          <cell r="AN508" t="str">
            <v>Honorarium Tim Pendukung Penyusunan Tarif Retribusi Daerah (Pengarah)</v>
          </cell>
          <cell r="AO508">
            <v>4</v>
          </cell>
          <cell r="AP508" t="str">
            <v>ob</v>
          </cell>
          <cell r="AQ508">
            <v>250000</v>
          </cell>
          <cell r="AR508">
            <v>1000000</v>
          </cell>
          <cell r="BD508">
            <v>1000000</v>
          </cell>
        </row>
        <row r="509">
          <cell r="AN509" t="str">
            <v>Honorarium Tim Pendukung Penyusunan Tarif Retribusi Daerah (Ketua)</v>
          </cell>
          <cell r="AO509">
            <v>4</v>
          </cell>
          <cell r="AP509" t="str">
            <v>ob</v>
          </cell>
          <cell r="AQ509">
            <v>225000</v>
          </cell>
          <cell r="AR509">
            <v>900000</v>
          </cell>
          <cell r="BD509">
            <v>900000</v>
          </cell>
        </row>
        <row r="510">
          <cell r="AN510" t="str">
            <v>Honorarium Tim Pendukung Penyusunan Tarif Retribusi Daerah (Sekretaris)</v>
          </cell>
          <cell r="AO510">
            <v>4</v>
          </cell>
          <cell r="AP510" t="str">
            <v>ob</v>
          </cell>
          <cell r="AQ510">
            <v>200000</v>
          </cell>
          <cell r="AR510">
            <v>800000</v>
          </cell>
          <cell r="BD510">
            <v>800000</v>
          </cell>
        </row>
        <row r="511">
          <cell r="AN511" t="str">
            <v>Honorarium Tim Pendukung Penyusunan Tarif Retribusi Daerah (Anggota)</v>
          </cell>
          <cell r="AO511">
            <v>80</v>
          </cell>
          <cell r="AP511" t="str">
            <v>ob</v>
          </cell>
          <cell r="AQ511">
            <v>175000</v>
          </cell>
          <cell r="AR511">
            <v>14000000</v>
          </cell>
          <cell r="BD511">
            <v>14000000</v>
          </cell>
        </row>
        <row r="512">
          <cell r="AN512" t="str">
            <v>Honorarium Tim Pendukung Kebijakan Peningkatan Pajak Daerah</v>
          </cell>
          <cell r="AR512">
            <v>22825000</v>
          </cell>
        </row>
        <row r="513">
          <cell r="AN513" t="str">
            <v>Honorarium Tim Pendukung Kebijakan Peningkatan Pajak Daerah (Pengarah)</v>
          </cell>
          <cell r="AO513">
            <v>11</v>
          </cell>
          <cell r="AP513" t="str">
            <v>ob</v>
          </cell>
          <cell r="AQ513">
            <v>250000</v>
          </cell>
          <cell r="AR513">
            <v>2750000</v>
          </cell>
          <cell r="BD513">
            <v>2750000</v>
          </cell>
        </row>
        <row r="514">
          <cell r="AN514" t="str">
            <v>Honorarium Tim Pendukung Kebijakan Peningkatan Pajak Daerah (Ketua)</v>
          </cell>
          <cell r="AO514">
            <v>11</v>
          </cell>
          <cell r="AP514" t="str">
            <v>ob</v>
          </cell>
          <cell r="AQ514">
            <v>225000</v>
          </cell>
          <cell r="AR514">
            <v>2475000</v>
          </cell>
          <cell r="BD514">
            <v>2475000</v>
          </cell>
        </row>
        <row r="515">
          <cell r="AN515" t="str">
            <v>Honorarium Tim Pendukung Kebijakan Peningkatan Pajak Daerah (Sekretaris)</v>
          </cell>
          <cell r="AO515">
            <v>11</v>
          </cell>
          <cell r="AP515" t="str">
            <v>ob</v>
          </cell>
          <cell r="AQ515">
            <v>200000</v>
          </cell>
          <cell r="AR515">
            <v>2200000</v>
          </cell>
          <cell r="BD515">
            <v>2200000</v>
          </cell>
        </row>
        <row r="516">
          <cell r="AN516" t="str">
            <v>Honorarium Tim Pendukung Kebijakan Peningkatan Pajak Daerah (Anggota)</v>
          </cell>
          <cell r="AO516">
            <v>88</v>
          </cell>
          <cell r="AP516" t="str">
            <v>ob</v>
          </cell>
          <cell r="AQ516">
            <v>175000</v>
          </cell>
          <cell r="AR516">
            <v>15400000</v>
          </cell>
          <cell r="BD516">
            <v>15400000</v>
          </cell>
        </row>
        <row r="517">
          <cell r="AN517" t="str">
            <v>Honorarium Tim Pendukung Kebijakan Peningkatan Retribusi Daerah</v>
          </cell>
          <cell r="AR517">
            <v>22825000</v>
          </cell>
        </row>
        <row r="518">
          <cell r="AN518" t="str">
            <v>Honorarium Tim Pendukung Kebijakan Peningkatan Retribusi Daerah (Pengarah)</v>
          </cell>
          <cell r="AO518">
            <v>11</v>
          </cell>
          <cell r="AP518" t="str">
            <v>ob</v>
          </cell>
          <cell r="AQ518">
            <v>250000</v>
          </cell>
          <cell r="AR518">
            <v>2750000</v>
          </cell>
          <cell r="BD518">
            <v>2750000</v>
          </cell>
        </row>
        <row r="519">
          <cell r="AN519" t="str">
            <v>Honorarium Tim Pendukung Kebijakan Peningkatan Retribusi Daerah (Ketua)</v>
          </cell>
          <cell r="AO519">
            <v>11</v>
          </cell>
          <cell r="AP519" t="str">
            <v>ob</v>
          </cell>
          <cell r="AQ519">
            <v>225000</v>
          </cell>
          <cell r="AR519">
            <v>2475000</v>
          </cell>
          <cell r="BD519">
            <v>2475000</v>
          </cell>
        </row>
        <row r="520">
          <cell r="AN520" t="str">
            <v>Honorarium Tim Pendukung Kebijakan Peningkatan Retribusi Daerah (Sekretaris)</v>
          </cell>
          <cell r="AO520">
            <v>11</v>
          </cell>
          <cell r="AP520" t="str">
            <v>ob</v>
          </cell>
          <cell r="AQ520">
            <v>200000</v>
          </cell>
          <cell r="AR520">
            <v>2200000</v>
          </cell>
          <cell r="BD520">
            <v>2200000</v>
          </cell>
        </row>
        <row r="521">
          <cell r="AN521" t="str">
            <v>Honorarium Tim Pendukung Kebijakan Peningkatan Retribusi Daerah (Anggota)</v>
          </cell>
          <cell r="AO521">
            <v>88</v>
          </cell>
          <cell r="AP521" t="str">
            <v>ob</v>
          </cell>
          <cell r="AQ521">
            <v>175000</v>
          </cell>
          <cell r="AR521">
            <v>15400000</v>
          </cell>
          <cell r="BD521">
            <v>15400000</v>
          </cell>
        </row>
        <row r="522">
          <cell r="AN522" t="str">
            <v>Honorarium Tim Pendukung Kebijakan Peraturan Pajak Daerah</v>
          </cell>
          <cell r="AR522">
            <v>22825000</v>
          </cell>
        </row>
        <row r="523">
          <cell r="AN523" t="str">
            <v>Honorarium Tim Pendukung Kebijakan Peraturan Pajak Daerah (Pengarah)</v>
          </cell>
          <cell r="AO523">
            <v>11</v>
          </cell>
          <cell r="AP523" t="str">
            <v>ob</v>
          </cell>
          <cell r="AQ523">
            <v>250000</v>
          </cell>
          <cell r="AR523">
            <v>2750000</v>
          </cell>
          <cell r="BD523">
            <v>2750000</v>
          </cell>
        </row>
        <row r="524">
          <cell r="AN524" t="str">
            <v>Honorarium Tim Pendukung Kebijakan Peraturan Pajak Daerah (Ketua)</v>
          </cell>
          <cell r="AO524">
            <v>11</v>
          </cell>
          <cell r="AP524" t="str">
            <v>ob</v>
          </cell>
          <cell r="AQ524">
            <v>225000</v>
          </cell>
          <cell r="AR524">
            <v>2475000</v>
          </cell>
          <cell r="BD524">
            <v>2475000</v>
          </cell>
        </row>
        <row r="525">
          <cell r="AN525" t="str">
            <v>Honorarium Tim Pendukung Kebijakan Peraturan Pajak Daerah (Sekretaris)</v>
          </cell>
          <cell r="AO525">
            <v>11</v>
          </cell>
          <cell r="AP525" t="str">
            <v>ob</v>
          </cell>
          <cell r="AQ525">
            <v>200000</v>
          </cell>
          <cell r="AR525">
            <v>2200000</v>
          </cell>
          <cell r="BD525">
            <v>2200000</v>
          </cell>
        </row>
        <row r="526">
          <cell r="AN526" t="str">
            <v>Honorarium Tim Pendukung Kebijakan Peraturan Pajak Daerah (Anggota)</v>
          </cell>
          <cell r="AO526">
            <v>88</v>
          </cell>
          <cell r="AP526" t="str">
            <v>ob</v>
          </cell>
          <cell r="AQ526">
            <v>175000</v>
          </cell>
          <cell r="AR526">
            <v>15400000</v>
          </cell>
          <cell r="BD526">
            <v>15400000</v>
          </cell>
        </row>
        <row r="527">
          <cell r="AN527" t="str">
            <v>Honorarium Tim Pendukung Kebijakan Peraturan Retribusi Daerah</v>
          </cell>
          <cell r="AR527">
            <v>22825000</v>
          </cell>
        </row>
        <row r="528">
          <cell r="AN528" t="str">
            <v>Honorarium Tim Pendukung Kebijakan Peraturan Retribusi Daerah (Pengarah)</v>
          </cell>
          <cell r="AO528">
            <v>11</v>
          </cell>
          <cell r="AP528" t="str">
            <v>ob</v>
          </cell>
          <cell r="AQ528">
            <v>250000</v>
          </cell>
          <cell r="AR528">
            <v>2750000</v>
          </cell>
          <cell r="BD528">
            <v>2750000</v>
          </cell>
        </row>
        <row r="529">
          <cell r="AN529" t="str">
            <v>Honorarium Tim Pendukung Kebijakan Peraturan Retribusi Daerah (Ketua)</v>
          </cell>
          <cell r="AO529">
            <v>11</v>
          </cell>
          <cell r="AP529" t="str">
            <v>ob</v>
          </cell>
          <cell r="AQ529">
            <v>225000</v>
          </cell>
          <cell r="AR529">
            <v>2475000</v>
          </cell>
          <cell r="BD529">
            <v>2475000</v>
          </cell>
        </row>
        <row r="530">
          <cell r="AN530" t="str">
            <v>Honorarium Tim Pendukung Kebijakan Peraturan Retribusi Daerah (Sekretaris)</v>
          </cell>
          <cell r="AO530">
            <v>11</v>
          </cell>
          <cell r="AP530" t="str">
            <v>ob</v>
          </cell>
          <cell r="AQ530">
            <v>200000</v>
          </cell>
          <cell r="AR530">
            <v>2200000</v>
          </cell>
          <cell r="BD530">
            <v>2200000</v>
          </cell>
        </row>
        <row r="531">
          <cell r="AN531" t="str">
            <v>Honorarium Tim Pendukung Kebijakan Peraturan Retribusi Daerah (Anggota)</v>
          </cell>
          <cell r="AO531">
            <v>88</v>
          </cell>
          <cell r="AP531" t="str">
            <v>ob</v>
          </cell>
          <cell r="AQ531">
            <v>175000</v>
          </cell>
          <cell r="AR531">
            <v>15400000</v>
          </cell>
          <cell r="BD531">
            <v>15400000</v>
          </cell>
        </row>
        <row r="533">
          <cell r="AN533" t="str">
            <v>Honorarium Pengadaan Barang/Jasa</v>
          </cell>
          <cell r="AR533">
            <v>1200000</v>
          </cell>
        </row>
        <row r="534">
          <cell r="AN534" t="str">
            <v>Honorarium Pejabat Pengadaan Jasa Konsultansi Studi/Kajian Pajak</v>
          </cell>
          <cell r="AO534">
            <v>1</v>
          </cell>
          <cell r="AP534" t="str">
            <v>paket</v>
          </cell>
          <cell r="AQ534">
            <v>200000</v>
          </cell>
          <cell r="AR534">
            <v>200000</v>
          </cell>
          <cell r="BD534">
            <v>200000</v>
          </cell>
        </row>
        <row r="535">
          <cell r="AN535" t="str">
            <v>Honorarium Pejabat Pengadaan Jasa Konsultansi Studi/Kajian Retribusi</v>
          </cell>
          <cell r="AO535">
            <v>1</v>
          </cell>
          <cell r="AP535" t="str">
            <v>paket</v>
          </cell>
          <cell r="AQ535">
            <v>200000</v>
          </cell>
          <cell r="AR535">
            <v>200000</v>
          </cell>
          <cell r="BD535">
            <v>200000</v>
          </cell>
        </row>
        <row r="536">
          <cell r="AN536" t="str">
            <v>Honorarium Pejabat Pengadaan Jasa Konsultansi Studi/Kajian Retribusi</v>
          </cell>
          <cell r="AO536">
            <v>1</v>
          </cell>
          <cell r="AP536" t="str">
            <v>paket</v>
          </cell>
          <cell r="AQ536">
            <v>200000</v>
          </cell>
          <cell r="AR536">
            <v>200000</v>
          </cell>
          <cell r="BD536">
            <v>200000</v>
          </cell>
        </row>
        <row r="537">
          <cell r="AN537" t="str">
            <v>Honorarium Pejabat Penerima hasil Pekerjaan Jasa Konsultansi Studi studi/Kajian Pajak</v>
          </cell>
          <cell r="AO537">
            <v>1</v>
          </cell>
          <cell r="AP537" t="str">
            <v>paket</v>
          </cell>
          <cell r="AQ537">
            <v>150000</v>
          </cell>
          <cell r="AR537">
            <v>150000</v>
          </cell>
          <cell r="BD537">
            <v>150000</v>
          </cell>
        </row>
        <row r="538">
          <cell r="AN538" t="str">
            <v>Honorarium Pejabat Penerima Hasil Pekerjaan Jasa Konsultansi Studi studi/Kajian Pajak</v>
          </cell>
          <cell r="AO538">
            <v>1</v>
          </cell>
          <cell r="AP538" t="str">
            <v>paket</v>
          </cell>
          <cell r="AQ538">
            <v>150000</v>
          </cell>
          <cell r="AR538">
            <v>150000</v>
          </cell>
          <cell r="BD538">
            <v>150000</v>
          </cell>
        </row>
        <row r="539">
          <cell r="AN539" t="str">
            <v>Honorarium Pejabat Penerima Hasil Pekerjaan Jasa Konsultansi Studi studi/Kajian Retribusi</v>
          </cell>
          <cell r="AO539">
            <v>1</v>
          </cell>
          <cell r="AP539" t="str">
            <v>paket</v>
          </cell>
          <cell r="AQ539">
            <v>150000</v>
          </cell>
          <cell r="AR539">
            <v>150000</v>
          </cell>
          <cell r="BD539">
            <v>150000</v>
          </cell>
        </row>
        <row r="540">
          <cell r="AN540" t="str">
            <v>Honorarium Pejabat Penerima Hasil Pekerjaan Jasa Konsultansi Studi studi/Kajian Retribusi</v>
          </cell>
          <cell r="AO540">
            <v>1</v>
          </cell>
          <cell r="AP540" t="str">
            <v>paket</v>
          </cell>
          <cell r="AQ540">
            <v>150000</v>
          </cell>
          <cell r="AR540">
            <v>150000</v>
          </cell>
          <cell r="BD540">
            <v>150000</v>
          </cell>
        </row>
        <row r="542">
          <cell r="AN542" t="str">
            <v>Belanja Makanan dan Minuman Rapat</v>
          </cell>
          <cell r="AR542">
            <v>25410000</v>
          </cell>
        </row>
        <row r="543">
          <cell r="AN543" t="str">
            <v>Jamuan snack dan minum rapat</v>
          </cell>
          <cell r="AO543">
            <v>990</v>
          </cell>
          <cell r="AP543" t="str">
            <v>os</v>
          </cell>
          <cell r="AQ543">
            <v>7000</v>
          </cell>
          <cell r="AR543">
            <v>6930000</v>
          </cell>
          <cell r="BD543">
            <v>6930000</v>
          </cell>
        </row>
        <row r="544">
          <cell r="AN544" t="str">
            <v>Jamuan Makan dan Minum Rapat</v>
          </cell>
          <cell r="AO544">
            <v>1155</v>
          </cell>
          <cell r="AP544" t="str">
            <v>oh</v>
          </cell>
          <cell r="AQ544">
            <v>16000</v>
          </cell>
          <cell r="AR544">
            <v>18480000</v>
          </cell>
          <cell r="BD544">
            <v>18480000</v>
          </cell>
        </row>
        <row r="546">
          <cell r="AN546" t="str">
            <v>Belanja Jasa Konsultansi Penelitian</v>
          </cell>
          <cell r="AR546">
            <v>300000000</v>
          </cell>
        </row>
        <row r="547">
          <cell r="AN547" t="str">
            <v>Kajian Review Tarif Retribusi Jasa Umum Tahun 2015</v>
          </cell>
          <cell r="AO547">
            <v>1</v>
          </cell>
          <cell r="AP547" t="str">
            <v>paket</v>
          </cell>
          <cell r="AQ547">
            <v>50000000</v>
          </cell>
          <cell r="AR547">
            <v>50000000</v>
          </cell>
          <cell r="BD547">
            <v>50000000</v>
          </cell>
        </row>
        <row r="548">
          <cell r="AN548" t="str">
            <v>Kajian Review Tarif Retribusi Jasa Usaha Tahun 2015</v>
          </cell>
          <cell r="AO548">
            <v>1</v>
          </cell>
          <cell r="AP548" t="str">
            <v>paket</v>
          </cell>
          <cell r="AQ548">
            <v>50000000</v>
          </cell>
          <cell r="AR548">
            <v>50000000</v>
          </cell>
          <cell r="BD548">
            <v>50000000</v>
          </cell>
        </row>
        <row r="549">
          <cell r="AN549" t="str">
            <v>Kajian Optimalisasi Pemungutan Pajak Restoran pada Pedagang Kaki Lima (PKL)</v>
          </cell>
          <cell r="AO549">
            <v>1</v>
          </cell>
          <cell r="AP549" t="str">
            <v>paket</v>
          </cell>
          <cell r="AQ549">
            <v>50000000</v>
          </cell>
          <cell r="AR549">
            <v>50000000</v>
          </cell>
          <cell r="BD549">
            <v>50000000</v>
          </cell>
        </row>
        <row r="550">
          <cell r="AN550" t="str">
            <v>Studi Review Potensi Pajak Hotel di Kota Yogyakarta Tahun 2015</v>
          </cell>
          <cell r="AO550">
            <v>1</v>
          </cell>
          <cell r="AP550" t="str">
            <v>paket</v>
          </cell>
          <cell r="AQ550">
            <v>149950000</v>
          </cell>
          <cell r="AR550">
            <v>149950000</v>
          </cell>
          <cell r="BD550">
            <v>149950000</v>
          </cell>
        </row>
        <row r="551">
          <cell r="AN551" t="str">
            <v>*) selisih</v>
          </cell>
          <cell r="AO551">
            <v>1</v>
          </cell>
          <cell r="AQ551">
            <v>50000</v>
          </cell>
          <cell r="AR551">
            <v>50000</v>
          </cell>
          <cell r="BD551">
            <v>50000</v>
          </cell>
        </row>
        <row r="553">
          <cell r="AR553">
            <v>207425000</v>
          </cell>
        </row>
        <row r="554">
          <cell r="AN554" t="str">
            <v>Honorarium Panitia Pelaksana Kegiatan</v>
          </cell>
        </row>
        <row r="555">
          <cell r="AN555" t="str">
            <v>Honorarium Tim Teknis Pengelola Sistem Informasi Kerjasama Daerah</v>
          </cell>
          <cell r="AR555">
            <v>17325000</v>
          </cell>
        </row>
        <row r="556">
          <cell r="AN556" t="str">
            <v>Honorarium Tim Teknis Pengelola Sistem Informasi Kerjasama Daerah (Ketua)</v>
          </cell>
          <cell r="AO556">
            <v>11</v>
          </cell>
          <cell r="AP556" t="str">
            <v>ob</v>
          </cell>
          <cell r="AQ556">
            <v>200000</v>
          </cell>
          <cell r="AR556">
            <v>2200000</v>
          </cell>
          <cell r="BD556">
            <v>2200000</v>
          </cell>
        </row>
        <row r="557">
          <cell r="AN557" t="str">
            <v>Honorarium Tim Teknis Pengelola Sistem Informasi Kerjasama Daerah (Sekretaris)</v>
          </cell>
          <cell r="AO557">
            <v>11</v>
          </cell>
          <cell r="AP557" t="str">
            <v>ob</v>
          </cell>
          <cell r="AQ557">
            <v>175000</v>
          </cell>
          <cell r="AR557">
            <v>1925000</v>
          </cell>
          <cell r="BD557">
            <v>1925000</v>
          </cell>
        </row>
        <row r="558">
          <cell r="AN558" t="str">
            <v>Honorarium Tim Teknis Pengelola Sistem Informasi Kerjasama Daerah (Anggota)</v>
          </cell>
          <cell r="AO558">
            <v>88</v>
          </cell>
          <cell r="AP558" t="str">
            <v>ob</v>
          </cell>
          <cell r="AQ558">
            <v>150000</v>
          </cell>
          <cell r="AR558">
            <v>13200000</v>
          </cell>
          <cell r="BD558">
            <v>13200000</v>
          </cell>
        </row>
        <row r="559">
          <cell r="AN559" t="str">
            <v>Honorarium Tim Teknis Dokumentasi Naskah Kerjasama Daerah dan Dokumen Pendukungnya</v>
          </cell>
          <cell r="AR559">
            <v>17325000</v>
          </cell>
        </row>
        <row r="560">
          <cell r="AN560" t="str">
            <v>Honorarium Tim Teknis Dokumentasi Naskah Kerjasama Daerah dan Dokumen Pendukungnya (Ketua)</v>
          </cell>
          <cell r="AO560">
            <v>11</v>
          </cell>
          <cell r="AP560" t="str">
            <v>ob</v>
          </cell>
          <cell r="AQ560">
            <v>200000</v>
          </cell>
          <cell r="AR560">
            <v>2200000</v>
          </cell>
          <cell r="BD560">
            <v>2200000</v>
          </cell>
        </row>
        <row r="561">
          <cell r="AN561" t="str">
            <v>Honorarium Tim Teknis Dokumentasi Naskah Kerjasama Daerah dan Dokumen Pendukungnya (Sekretaris)</v>
          </cell>
          <cell r="AO561">
            <v>11</v>
          </cell>
          <cell r="AP561" t="str">
            <v>ob</v>
          </cell>
          <cell r="AQ561">
            <v>175000</v>
          </cell>
          <cell r="AR561">
            <v>1925000</v>
          </cell>
          <cell r="BD561">
            <v>1925000</v>
          </cell>
        </row>
        <row r="562">
          <cell r="AN562" t="str">
            <v>Honorarium Tim Teknis Dokumentasi Naskah Kerjasama Daerah dan Dokumen Pendukungnya (Anggota)</v>
          </cell>
          <cell r="AO562">
            <v>88</v>
          </cell>
          <cell r="AP562" t="str">
            <v>ob</v>
          </cell>
          <cell r="AQ562">
            <v>150000</v>
          </cell>
          <cell r="AR562">
            <v>13200000</v>
          </cell>
          <cell r="BD562">
            <v>13200000</v>
          </cell>
        </row>
        <row r="563">
          <cell r="AN563" t="str">
            <v>Honorarium Tim Teknis Pengawasan Kerjasama Daerah</v>
          </cell>
          <cell r="AR563">
            <v>17325000</v>
          </cell>
        </row>
        <row r="564">
          <cell r="AN564" t="str">
            <v>Honorarium Tim Teknis Pengawasan Kerjasama Daerah (Ketua)</v>
          </cell>
          <cell r="AO564">
            <v>11</v>
          </cell>
          <cell r="AP564" t="str">
            <v>ob</v>
          </cell>
          <cell r="AQ564">
            <v>200000</v>
          </cell>
          <cell r="AR564">
            <v>2200000</v>
          </cell>
          <cell r="BD564">
            <v>2200000</v>
          </cell>
        </row>
        <row r="565">
          <cell r="AN565" t="str">
            <v>Honorarium Tim Teknis Pengawasan Kerjasama Daerah (Sekretaris)</v>
          </cell>
          <cell r="AO565">
            <v>11</v>
          </cell>
          <cell r="AP565" t="str">
            <v>ob</v>
          </cell>
          <cell r="AQ565">
            <v>175000</v>
          </cell>
          <cell r="AR565">
            <v>1925000</v>
          </cell>
          <cell r="BD565">
            <v>1925000</v>
          </cell>
        </row>
        <row r="566">
          <cell r="AN566" t="str">
            <v>Honorarium Tim Teknis Pengawasan Kerjasama Daerah (Anggota)</v>
          </cell>
          <cell r="AO566">
            <v>88</v>
          </cell>
          <cell r="AP566" t="str">
            <v>ob</v>
          </cell>
          <cell r="AQ566">
            <v>150000</v>
          </cell>
          <cell r="AR566">
            <v>13200000</v>
          </cell>
          <cell r="BD566">
            <v>13200000</v>
          </cell>
        </row>
        <row r="567">
          <cell r="AN567" t="str">
            <v>Honorarium Tim Teknis Evaluasi Kerjasama Daerah</v>
          </cell>
          <cell r="AR567">
            <v>18150000</v>
          </cell>
        </row>
        <row r="568">
          <cell r="AN568" t="str">
            <v>Honorarium Tim Teknis Evaluasi Kerjasama Daerah (Ketua)</v>
          </cell>
          <cell r="AO568">
            <v>6</v>
          </cell>
          <cell r="AP568" t="str">
            <v>ob</v>
          </cell>
          <cell r="AQ568">
            <v>200000</v>
          </cell>
          <cell r="AR568">
            <v>1200000</v>
          </cell>
          <cell r="BD568">
            <v>1200000</v>
          </cell>
        </row>
        <row r="569">
          <cell r="AN569" t="str">
            <v>Honorarium Tim Teknis Evaluasi Kerjasama Daerah (Sekretaris)</v>
          </cell>
          <cell r="AO569">
            <v>6</v>
          </cell>
          <cell r="AP569" t="str">
            <v>ob</v>
          </cell>
          <cell r="AQ569">
            <v>175000</v>
          </cell>
          <cell r="AR569">
            <v>1050000</v>
          </cell>
          <cell r="BD569">
            <v>1050000</v>
          </cell>
        </row>
        <row r="570">
          <cell r="AN570" t="str">
            <v>Honorarium Tim Teknis Evaluasi Kerjasama Daerah (Anggota 1)</v>
          </cell>
          <cell r="AO570">
            <v>36</v>
          </cell>
          <cell r="AP570" t="str">
            <v>ob</v>
          </cell>
          <cell r="AQ570">
            <v>150000</v>
          </cell>
          <cell r="AR570">
            <v>5400000</v>
          </cell>
          <cell r="BD570">
            <v>5400000</v>
          </cell>
        </row>
        <row r="571">
          <cell r="AN571" t="str">
            <v>Honorarium Tim Teknis Evaluasi Kerjasama Daerah (Ketua) (Anggota 2)</v>
          </cell>
          <cell r="AO571">
            <v>84</v>
          </cell>
          <cell r="AP571" t="str">
            <v>ob</v>
          </cell>
          <cell r="AQ571">
            <v>125000</v>
          </cell>
          <cell r="AR571">
            <v>10500000</v>
          </cell>
          <cell r="BD571">
            <v>10500000</v>
          </cell>
        </row>
        <row r="572">
          <cell r="AN572" t="str">
            <v>Honorarium Tim Pengelola Sub Domain kerjasama.jogjakota.go.id</v>
          </cell>
          <cell r="AR572">
            <v>17325000</v>
          </cell>
        </row>
        <row r="573">
          <cell r="AN573" t="str">
            <v>Honorarium Tim Pengelola Sub Domain kerjasama.jogjakota.go.id (Ketua)</v>
          </cell>
          <cell r="AO573">
            <v>11</v>
          </cell>
          <cell r="AP573" t="str">
            <v>ob</v>
          </cell>
          <cell r="AQ573">
            <v>200000</v>
          </cell>
          <cell r="AR573">
            <v>2200000</v>
          </cell>
          <cell r="BD573">
            <v>2200000</v>
          </cell>
        </row>
        <row r="574">
          <cell r="AN574" t="str">
            <v>Honorarium Tim Pengelola Sub Domain kerjasama.jogjakota.go.id (Sekretaris)</v>
          </cell>
          <cell r="AO574">
            <v>11</v>
          </cell>
          <cell r="AP574" t="str">
            <v>ob</v>
          </cell>
          <cell r="AQ574">
            <v>175000</v>
          </cell>
          <cell r="AR574">
            <v>1925000</v>
          </cell>
          <cell r="BD574">
            <v>1925000</v>
          </cell>
        </row>
        <row r="575">
          <cell r="AN575" t="str">
            <v>Honorarium Tim Pengelola Sub Domain kerjasama.jogjakota.go.id (Anggota Operator)</v>
          </cell>
          <cell r="AO575">
            <v>88</v>
          </cell>
          <cell r="AP575" t="str">
            <v>ob</v>
          </cell>
          <cell r="AQ575">
            <v>150000</v>
          </cell>
          <cell r="AR575">
            <v>13200000</v>
          </cell>
          <cell r="BD575">
            <v>13200000</v>
          </cell>
        </row>
        <row r="577">
          <cell r="AN577" t="str">
            <v>Honorarium Pengadaan Barang/Jasa</v>
          </cell>
          <cell r="AR577">
            <v>325000</v>
          </cell>
        </row>
        <row r="578">
          <cell r="AN578" t="str">
            <v>Honorarium Pejabat Pengadaan Audit Reksa Arcade</v>
          </cell>
          <cell r="AO578">
            <v>1</v>
          </cell>
          <cell r="AP578" t="str">
            <v>ob</v>
          </cell>
          <cell r="AQ578">
            <v>200000</v>
          </cell>
          <cell r="AR578">
            <v>200000</v>
          </cell>
          <cell r="BD578">
            <v>200000</v>
          </cell>
        </row>
        <row r="579">
          <cell r="AN579" t="str">
            <v>Honorarium Pejabat Penerima Hasil Audit Reksa Arcade</v>
          </cell>
          <cell r="AO579">
            <v>1</v>
          </cell>
          <cell r="AP579" t="str">
            <v>ob</v>
          </cell>
          <cell r="AQ579">
            <v>125000</v>
          </cell>
          <cell r="AR579">
            <v>125000</v>
          </cell>
          <cell r="BD579">
            <v>125000</v>
          </cell>
        </row>
        <row r="581">
          <cell r="AN581" t="str">
            <v>Belanja makanan dan minuman rapat</v>
          </cell>
          <cell r="AR581">
            <v>34650000</v>
          </cell>
        </row>
        <row r="582">
          <cell r="AN582" t="str">
            <v xml:space="preserve">Jamuan Snack dan Minum Rapat </v>
          </cell>
          <cell r="AO582">
            <v>1650</v>
          </cell>
          <cell r="AP582" t="str">
            <v>os</v>
          </cell>
          <cell r="AQ582">
            <v>7000</v>
          </cell>
          <cell r="AR582">
            <v>11550000</v>
          </cell>
          <cell r="BD582">
            <v>11550000</v>
          </cell>
        </row>
        <row r="583">
          <cell r="AN583" t="str">
            <v>Jamuan Makan dan Minum Rapat</v>
          </cell>
          <cell r="AO583">
            <v>1430</v>
          </cell>
          <cell r="AP583" t="str">
            <v>oh</v>
          </cell>
          <cell r="AQ583">
            <v>16000</v>
          </cell>
          <cell r="AR583">
            <v>22880000</v>
          </cell>
          <cell r="BD583">
            <v>22880000</v>
          </cell>
        </row>
        <row r="584">
          <cell r="AN584" t="str">
            <v>*) selisih</v>
          </cell>
          <cell r="AO584">
            <v>1</v>
          </cell>
          <cell r="AP584" t="str">
            <v>-</v>
          </cell>
          <cell r="AQ584">
            <v>220000</v>
          </cell>
          <cell r="AR584">
            <v>220000</v>
          </cell>
          <cell r="BD584">
            <v>220000</v>
          </cell>
        </row>
        <row r="586">
          <cell r="AN586" t="str">
            <v>Belanja Jasa Konsultansi Pengawasan</v>
          </cell>
          <cell r="AR586">
            <v>15000000</v>
          </cell>
        </row>
        <row r="587">
          <cell r="AN587" t="str">
            <v>Audit Reksa Arcade</v>
          </cell>
          <cell r="AO587">
            <v>1</v>
          </cell>
          <cell r="AP587" t="str">
            <v>paket</v>
          </cell>
          <cell r="AQ587">
            <v>15000000</v>
          </cell>
          <cell r="AR587">
            <v>15000000</v>
          </cell>
          <cell r="BD587">
            <v>15000000</v>
          </cell>
        </row>
        <row r="589">
          <cell r="AN589" t="str">
            <v>Belanja Pemberian Pemanfaatan dan Pengelolaan Aset</v>
          </cell>
          <cell r="AR589">
            <v>70000000</v>
          </cell>
        </row>
        <row r="590">
          <cell r="AN590" t="str">
            <v>Belanja kompensasi perjanjian kerjasama dengan kraton</v>
          </cell>
          <cell r="AO590">
            <v>1</v>
          </cell>
          <cell r="AP590" t="str">
            <v>paket</v>
          </cell>
          <cell r="AQ590">
            <v>70000000</v>
          </cell>
          <cell r="AR590">
            <v>70000000</v>
          </cell>
          <cell r="BD590">
            <v>70000000</v>
          </cell>
        </row>
        <row r="592">
          <cell r="AR592">
            <v>324795000</v>
          </cell>
        </row>
        <row r="593">
          <cell r="AN593" t="str">
            <v>Honorarium Panitia Pelaksana Kegiatan</v>
          </cell>
        </row>
        <row r="594">
          <cell r="AN594" t="str">
            <v>Honorarium Tim Koordinasi Kerjasama Daerah</v>
          </cell>
          <cell r="AR594">
            <v>64570000</v>
          </cell>
        </row>
        <row r="595">
          <cell r="AN595" t="str">
            <v>Honorarium Tim Koordinasi Kerjasama Daerah (Pembina)</v>
          </cell>
          <cell r="AO595">
            <v>11</v>
          </cell>
          <cell r="AP595" t="str">
            <v>ob</v>
          </cell>
          <cell r="AQ595">
            <v>370000</v>
          </cell>
          <cell r="AR595">
            <v>4070000</v>
          </cell>
          <cell r="BD595">
            <v>4070000</v>
          </cell>
        </row>
        <row r="596">
          <cell r="AN596" t="str">
            <v>Honorarium Tim Koordinasi Kerjasama Daerah (Penasehat)</v>
          </cell>
          <cell r="AO596">
            <v>11</v>
          </cell>
          <cell r="AP596" t="str">
            <v>ob</v>
          </cell>
          <cell r="AQ596">
            <v>360000</v>
          </cell>
          <cell r="AR596">
            <v>3960000</v>
          </cell>
          <cell r="BD596">
            <v>3960000</v>
          </cell>
        </row>
        <row r="597">
          <cell r="AN597" t="str">
            <v>Honorarium Tim Koordinasi Kerjasama Daerah (Pengarah)</v>
          </cell>
          <cell r="AO597">
            <v>11</v>
          </cell>
          <cell r="AP597" t="str">
            <v>ob</v>
          </cell>
          <cell r="AQ597">
            <v>350000</v>
          </cell>
          <cell r="AR597">
            <v>3850000</v>
          </cell>
          <cell r="BD597">
            <v>3850000</v>
          </cell>
        </row>
        <row r="598">
          <cell r="AN598" t="str">
            <v>Honorarium Tim Koordinasi Kerjasama Daerah (Ketua )</v>
          </cell>
          <cell r="AO598">
            <v>11</v>
          </cell>
          <cell r="AP598" t="str">
            <v>ob</v>
          </cell>
          <cell r="AQ598">
            <v>345000</v>
          </cell>
          <cell r="AR598">
            <v>3795000</v>
          </cell>
          <cell r="BD598">
            <v>3795000</v>
          </cell>
        </row>
        <row r="599">
          <cell r="AN599" t="str">
            <v>Honorarium Tim Koordinasi Kerjasama Daerah (Sekretaris )</v>
          </cell>
          <cell r="AO599">
            <v>11</v>
          </cell>
          <cell r="AP599" t="str">
            <v>ob</v>
          </cell>
          <cell r="AQ599">
            <v>335000</v>
          </cell>
          <cell r="AR599">
            <v>3685000</v>
          </cell>
          <cell r="BD599">
            <v>3685000</v>
          </cell>
        </row>
        <row r="600">
          <cell r="AN600" t="str">
            <v>Honorarium Tim Koordinasi Kerjasama Daerah (Anggota I)</v>
          </cell>
          <cell r="AO600">
            <v>110</v>
          </cell>
          <cell r="AP600" t="str">
            <v>ob</v>
          </cell>
          <cell r="AQ600">
            <v>250000</v>
          </cell>
          <cell r="AR600">
            <v>27500000</v>
          </cell>
          <cell r="BD600">
            <v>27500000</v>
          </cell>
        </row>
        <row r="601">
          <cell r="AN601" t="str">
            <v>Honorarium Tim Koordinasi Kerjasama Daerah (Anggota II)</v>
          </cell>
          <cell r="AO601">
            <v>77</v>
          </cell>
          <cell r="AP601" t="str">
            <v>ob</v>
          </cell>
          <cell r="AQ601">
            <v>230000</v>
          </cell>
          <cell r="AR601">
            <v>17710000</v>
          </cell>
          <cell r="BD601">
            <v>17710000</v>
          </cell>
        </row>
        <row r="602">
          <cell r="AN602" t="str">
            <v>Honorarium Tim Teknis Penawaran dan Penelaah Kerjasama Daerah Dengan Lembaga Dalam Negeri</v>
          </cell>
          <cell r="AR602">
            <v>17325000</v>
          </cell>
        </row>
        <row r="603">
          <cell r="AN603" t="str">
            <v>Honorarium Tim Teknis Penawaran dan Penelaah Kerjasama Daerah Dengan Lembaga Dalam Negeri (Ketua)</v>
          </cell>
          <cell r="AO603">
            <v>11</v>
          </cell>
          <cell r="AP603" t="str">
            <v>ob</v>
          </cell>
          <cell r="AQ603">
            <v>200000</v>
          </cell>
          <cell r="AR603">
            <v>2200000</v>
          </cell>
          <cell r="BD603">
            <v>2200000</v>
          </cell>
        </row>
        <row r="604">
          <cell r="AN604" t="str">
            <v>Honorarium Tim Teknis Penawaran dan Penelaah Kerjasama Daerah Dengan Lembaga Dalam Negeri (Sekretaris)</v>
          </cell>
          <cell r="AO604">
            <v>11</v>
          </cell>
          <cell r="AP604" t="str">
            <v>ob</v>
          </cell>
          <cell r="AQ604">
            <v>175000</v>
          </cell>
          <cell r="AR604">
            <v>1925000</v>
          </cell>
          <cell r="BD604">
            <v>1925000</v>
          </cell>
        </row>
        <row r="605">
          <cell r="AN605" t="str">
            <v>Honorarium Tim Teknis Penawaran dan Penelaah Kerjasama Daerah Dengan Lembaga Dalam Negeri (Anggota)</v>
          </cell>
          <cell r="AO605">
            <v>88</v>
          </cell>
          <cell r="AP605" t="str">
            <v>ob</v>
          </cell>
          <cell r="AQ605">
            <v>150000</v>
          </cell>
          <cell r="AR605">
            <v>13200000</v>
          </cell>
          <cell r="BD605">
            <v>13200000</v>
          </cell>
        </row>
        <row r="606">
          <cell r="AN606" t="str">
            <v>Honorarium Tim Teknis Perumus Kerjasama Daerah Dengan Lembaga Dalam Negeri</v>
          </cell>
          <cell r="AR606">
            <v>17325000</v>
          </cell>
        </row>
        <row r="607">
          <cell r="AN607" t="str">
            <v>Honorarium Tim Teknis Perumus Kerjasama Daerah Dengan Lembaga Dalam Negeri (Ketua)</v>
          </cell>
          <cell r="AO607">
            <v>11</v>
          </cell>
          <cell r="AP607" t="str">
            <v>ob</v>
          </cell>
          <cell r="AQ607">
            <v>200000</v>
          </cell>
          <cell r="AR607">
            <v>2200000</v>
          </cell>
          <cell r="BD607">
            <v>2200000</v>
          </cell>
        </row>
        <row r="608">
          <cell r="AN608" t="str">
            <v>Honorarium Tim Teknis Perumus Kerjasama Daerah Dengan Lembaga Dalam Negeri (Sekretaris)</v>
          </cell>
          <cell r="AO608">
            <v>11</v>
          </cell>
          <cell r="AP608" t="str">
            <v>ob</v>
          </cell>
          <cell r="AQ608">
            <v>175000</v>
          </cell>
          <cell r="AR608">
            <v>1925000</v>
          </cell>
          <cell r="BD608">
            <v>1925000</v>
          </cell>
        </row>
        <row r="609">
          <cell r="AN609" t="str">
            <v>Honorarium Tim Teknis Perumus Kerjasama Daerah Dengan Lembaga Dalam Negeri (Anggota)</v>
          </cell>
          <cell r="AO609">
            <v>88</v>
          </cell>
          <cell r="AP609" t="str">
            <v>ob</v>
          </cell>
          <cell r="AQ609">
            <v>150000</v>
          </cell>
          <cell r="AR609">
            <v>13200000</v>
          </cell>
          <cell r="BD609">
            <v>13200000</v>
          </cell>
        </row>
        <row r="610">
          <cell r="AN610" t="str">
            <v>Honorarium Tim Teknis Penawaran dan Penelaah Kerjasama Daerah dengan Lembaga Luar Negeri</v>
          </cell>
          <cell r="AR610">
            <v>17325000</v>
          </cell>
        </row>
        <row r="611">
          <cell r="AN611" t="str">
            <v>Honorarium Tim Teknis Penawaran dan Penelaah Kerjasama Daerah dengan Lembaga Luar Negeri (Ketua)</v>
          </cell>
          <cell r="AO611">
            <v>11</v>
          </cell>
          <cell r="AP611" t="str">
            <v>ob</v>
          </cell>
          <cell r="AQ611">
            <v>200000</v>
          </cell>
          <cell r="AR611">
            <v>2200000</v>
          </cell>
          <cell r="BD611">
            <v>2200000</v>
          </cell>
        </row>
        <row r="612">
          <cell r="AN612" t="str">
            <v>Honorarium Tim Teknis Penawaran dan Penelaah Kerjasama Daerah dengan Lembaga Luar Negeri (Sekretaris)</v>
          </cell>
          <cell r="AO612">
            <v>11</v>
          </cell>
          <cell r="AP612" t="str">
            <v>ob</v>
          </cell>
          <cell r="AQ612">
            <v>175000</v>
          </cell>
          <cell r="AR612">
            <v>1925000</v>
          </cell>
          <cell r="BD612">
            <v>1925000</v>
          </cell>
        </row>
        <row r="613">
          <cell r="AN613" t="str">
            <v>Honorarium Tim Teknis Penawaran dan Penelaah Kerjasama Daerah dengan Lembaga Luar Negeri (Anggota)</v>
          </cell>
          <cell r="AO613">
            <v>88</v>
          </cell>
          <cell r="AP613" t="str">
            <v>ob</v>
          </cell>
          <cell r="AQ613">
            <v>150000</v>
          </cell>
          <cell r="AR613">
            <v>13200000</v>
          </cell>
          <cell r="BD613">
            <v>13200000</v>
          </cell>
        </row>
        <row r="614">
          <cell r="AN614" t="str">
            <v>Honorarium Tim Teknis Perumus Kerjasama Daerah Dengan Lembaga Luar Negeri</v>
          </cell>
          <cell r="AR614">
            <v>17325000</v>
          </cell>
        </row>
        <row r="615">
          <cell r="AN615" t="str">
            <v>Honorarium Tim Teknis Perumus Kerjasama Daerah Dengan Lembaga Luar Negeri (Ketua)</v>
          </cell>
          <cell r="AO615">
            <v>11</v>
          </cell>
          <cell r="AP615" t="str">
            <v>ob</v>
          </cell>
          <cell r="AQ615">
            <v>200000</v>
          </cell>
          <cell r="AR615">
            <v>2200000</v>
          </cell>
          <cell r="BD615">
            <v>2200000</v>
          </cell>
        </row>
        <row r="616">
          <cell r="AN616" t="str">
            <v>Honorarium Tim Teknis Perumus Kerjasama Daerah Dengan Lembaga Luar Negeri (Sekretaris)</v>
          </cell>
          <cell r="AO616">
            <v>11</v>
          </cell>
          <cell r="AP616" t="str">
            <v>ob</v>
          </cell>
          <cell r="AQ616">
            <v>175000</v>
          </cell>
          <cell r="AR616">
            <v>1925000</v>
          </cell>
          <cell r="BD616">
            <v>1925000</v>
          </cell>
        </row>
        <row r="617">
          <cell r="AN617" t="str">
            <v>Honorarium Tim Teknis Perumus Kerjasama Daerah Dengan Lembaga Luar Negeri (Anggota)</v>
          </cell>
          <cell r="AO617">
            <v>88</v>
          </cell>
          <cell r="AP617" t="str">
            <v>ob</v>
          </cell>
          <cell r="AQ617">
            <v>150000</v>
          </cell>
          <cell r="AR617">
            <v>13200000</v>
          </cell>
          <cell r="BD617">
            <v>13200000</v>
          </cell>
        </row>
        <row r="618">
          <cell r="AN618" t="str">
            <v>Honorarium Tim Fasilitasi Kegiatan APEKSI, UCLG ASPAC, ICLEI, LHC, FORSESDASI</v>
          </cell>
          <cell r="AR618">
            <v>17325000</v>
          </cell>
        </row>
        <row r="619">
          <cell r="AN619" t="str">
            <v>Honorarium Tim Fasilitasi Kegiatan APEKSI, UCLG ASPAC, ICLEI, LHC, FORSESDASI (Ketua)</v>
          </cell>
          <cell r="AO619">
            <v>11</v>
          </cell>
          <cell r="AP619" t="str">
            <v>ob</v>
          </cell>
          <cell r="AQ619">
            <v>200000</v>
          </cell>
          <cell r="AR619">
            <v>2200000</v>
          </cell>
          <cell r="BD619">
            <v>2200000</v>
          </cell>
        </row>
        <row r="620">
          <cell r="AN620" t="str">
            <v>Honorarium Tim Fasilitasi Kegiatan APEKSI, UCLG ASPAC, ICLEI, LHC, FORSESDASI (Sekretaris)</v>
          </cell>
          <cell r="AO620">
            <v>11</v>
          </cell>
          <cell r="AP620" t="str">
            <v>ob</v>
          </cell>
          <cell r="AQ620">
            <v>175000</v>
          </cell>
          <cell r="AR620">
            <v>1925000</v>
          </cell>
          <cell r="BD620">
            <v>1925000</v>
          </cell>
        </row>
        <row r="621">
          <cell r="AN621" t="str">
            <v>Honorarium Tim Fasilitasi Kegiatan APEKSI, UCLG ASPAC, ICLEI, LHC, FORSESDASI (Anggota)</v>
          </cell>
          <cell r="AO621">
            <v>88</v>
          </cell>
          <cell r="AP621" t="str">
            <v>ob</v>
          </cell>
          <cell r="AQ621">
            <v>150000</v>
          </cell>
          <cell r="AR621">
            <v>13200000</v>
          </cell>
          <cell r="BD621">
            <v>13200000</v>
          </cell>
        </row>
        <row r="623">
          <cell r="AN623" t="str">
            <v>Belanja Paket/Pengiriman</v>
          </cell>
          <cell r="AR623">
            <v>5000000</v>
          </cell>
        </row>
        <row r="624">
          <cell r="AN624" t="str">
            <v>Belanja Pengiriman Iuran Keanggotaan</v>
          </cell>
          <cell r="AO624">
            <v>1</v>
          </cell>
          <cell r="AP624" t="str">
            <v>paket</v>
          </cell>
          <cell r="AQ624">
            <v>5000000</v>
          </cell>
          <cell r="AR624">
            <v>5000000</v>
          </cell>
          <cell r="BD624">
            <v>5000000</v>
          </cell>
        </row>
        <row r="626">
          <cell r="AN626" t="str">
            <v>Belanja Iuran</v>
          </cell>
          <cell r="AR626">
            <v>114500000</v>
          </cell>
        </row>
        <row r="627">
          <cell r="AN627" t="str">
            <v>Iuran Keanggotaan LHC (League Historical Cities)</v>
          </cell>
          <cell r="AO627">
            <v>1</v>
          </cell>
          <cell r="AP627" t="str">
            <v>tahun</v>
          </cell>
          <cell r="AQ627">
            <v>1500000</v>
          </cell>
          <cell r="AR627">
            <v>1500000</v>
          </cell>
          <cell r="BD627">
            <v>1500000</v>
          </cell>
        </row>
        <row r="628">
          <cell r="AN628" t="str">
            <v>Iuran Keanggotaan UCLG-ASPAC (United Cities and Local Government Asia Pasific Regional Section)</v>
          </cell>
          <cell r="AO628">
            <v>1</v>
          </cell>
          <cell r="AP628" t="str">
            <v>tahun</v>
          </cell>
          <cell r="AQ628">
            <v>30000000</v>
          </cell>
          <cell r="AR628">
            <v>30000000</v>
          </cell>
          <cell r="BD628">
            <v>30000000</v>
          </cell>
        </row>
        <row r="629">
          <cell r="AN629" t="str">
            <v>Iuran Keanggotaan ICLEI (International Council for Local Environmental Initiatives)</v>
          </cell>
          <cell r="AO629">
            <v>1</v>
          </cell>
          <cell r="AP629" t="str">
            <v>tahun</v>
          </cell>
          <cell r="AQ629">
            <v>10000000</v>
          </cell>
          <cell r="AR629">
            <v>10000000</v>
          </cell>
          <cell r="BD629">
            <v>10000000</v>
          </cell>
        </row>
        <row r="630">
          <cell r="AN630" t="str">
            <v>Iuran Keanggotaan FORSESDASI (Forum Sekretaris Daerah Seluruh Indonesia)</v>
          </cell>
          <cell r="AO630">
            <v>1</v>
          </cell>
          <cell r="AP630" t="str">
            <v>tahun</v>
          </cell>
          <cell r="AQ630">
            <v>5000000</v>
          </cell>
          <cell r="AR630">
            <v>5000000</v>
          </cell>
          <cell r="BD630">
            <v>5000000</v>
          </cell>
        </row>
        <row r="631">
          <cell r="AN631" t="str">
            <v>Iuran Keanggotaan Citynet</v>
          </cell>
          <cell r="AO631">
            <v>1</v>
          </cell>
          <cell r="AP631" t="str">
            <v>tahun</v>
          </cell>
          <cell r="AQ631">
            <v>15000000</v>
          </cell>
          <cell r="AR631">
            <v>15000000</v>
          </cell>
          <cell r="BD631">
            <v>15000000</v>
          </cell>
        </row>
        <row r="632">
          <cell r="AN632" t="str">
            <v>Iuran KOMWIL</v>
          </cell>
          <cell r="AO632">
            <v>1</v>
          </cell>
          <cell r="AP632" t="str">
            <v>tahun</v>
          </cell>
          <cell r="AQ632">
            <v>15000000</v>
          </cell>
          <cell r="AR632">
            <v>15000000</v>
          </cell>
          <cell r="BD632">
            <v>15000000</v>
          </cell>
        </row>
        <row r="633">
          <cell r="AN633" t="str">
            <v>Iuran Tahunan</v>
          </cell>
          <cell r="AO633">
            <v>1</v>
          </cell>
          <cell r="AP633" t="str">
            <v>tahun</v>
          </cell>
          <cell r="AQ633">
            <v>35000000</v>
          </cell>
          <cell r="AR633">
            <v>35000000</v>
          </cell>
          <cell r="BD633">
            <v>35000000</v>
          </cell>
        </row>
        <row r="634">
          <cell r="AN634" t="str">
            <v>Iuran apabila tidak mengikuti City Expo</v>
          </cell>
          <cell r="AO634">
            <v>1</v>
          </cell>
          <cell r="AP634" t="str">
            <v>tahun</v>
          </cell>
          <cell r="AQ634">
            <v>3000000</v>
          </cell>
          <cell r="AR634">
            <v>3000000</v>
          </cell>
          <cell r="BD634">
            <v>3000000</v>
          </cell>
        </row>
        <row r="636">
          <cell r="AN636" t="str">
            <v>Belanja makanan dan minuman rapat</v>
          </cell>
          <cell r="AR636">
            <v>29100000</v>
          </cell>
        </row>
        <row r="637">
          <cell r="AN637" t="str">
            <v>Snack dan Minuman Rapat</v>
          </cell>
          <cell r="AO637">
            <v>660</v>
          </cell>
          <cell r="AP637" t="str">
            <v>os</v>
          </cell>
          <cell r="AQ637">
            <v>7000</v>
          </cell>
          <cell r="AR637">
            <v>4620000</v>
          </cell>
          <cell r="BD637">
            <v>4620000</v>
          </cell>
        </row>
        <row r="638">
          <cell r="AN638" t="str">
            <v>Makan dan Minum Rapat</v>
          </cell>
          <cell r="AO638">
            <v>660</v>
          </cell>
          <cell r="AP638" t="str">
            <v>oh</v>
          </cell>
          <cell r="AQ638">
            <v>16000</v>
          </cell>
          <cell r="AR638">
            <v>10560000</v>
          </cell>
          <cell r="BD638">
            <v>10560000</v>
          </cell>
        </row>
        <row r="639">
          <cell r="AN639" t="str">
            <v>Makan dan Minum Interkem</v>
          </cell>
          <cell r="AO639">
            <v>30</v>
          </cell>
          <cell r="AP639" t="str">
            <v>os</v>
          </cell>
          <cell r="AQ639">
            <v>100000</v>
          </cell>
          <cell r="AR639">
            <v>3000000</v>
          </cell>
          <cell r="BD639">
            <v>3000000</v>
          </cell>
        </row>
        <row r="640">
          <cell r="AN640" t="str">
            <v>Snack dan minum Tamu Walikota</v>
          </cell>
          <cell r="AO640">
            <v>120</v>
          </cell>
          <cell r="AP640" t="str">
            <v>os</v>
          </cell>
          <cell r="AQ640">
            <v>15000</v>
          </cell>
          <cell r="AR640">
            <v>1800000</v>
          </cell>
          <cell r="BD640">
            <v>1800000</v>
          </cell>
        </row>
        <row r="641">
          <cell r="AN641" t="str">
            <v>Makan dan Minum Tamu Walikota</v>
          </cell>
          <cell r="AO641">
            <v>60</v>
          </cell>
          <cell r="AP641" t="str">
            <v>oh</v>
          </cell>
          <cell r="AQ641">
            <v>150000</v>
          </cell>
          <cell r="AR641">
            <v>9000000</v>
          </cell>
          <cell r="BD641">
            <v>9000000</v>
          </cell>
        </row>
        <row r="642">
          <cell r="AN642" t="str">
            <v>*) selisih</v>
          </cell>
          <cell r="AO642">
            <v>1</v>
          </cell>
          <cell r="AP642" t="str">
            <v>-</v>
          </cell>
          <cell r="AQ642">
            <v>120000</v>
          </cell>
          <cell r="AR642">
            <v>120000</v>
          </cell>
          <cell r="BD642">
            <v>120000</v>
          </cell>
        </row>
        <row r="644">
          <cell r="AN644" t="str">
            <v>Belanja Jasa Tenaga Ahli/Instruktur.Narasumber/Moderator</v>
          </cell>
          <cell r="AR644">
            <v>25000000</v>
          </cell>
        </row>
        <row r="645">
          <cell r="AN645" t="str">
            <v>Honorarium Narasumber Interkem</v>
          </cell>
          <cell r="AO645">
            <v>30</v>
          </cell>
          <cell r="AP645" t="str">
            <v>ok</v>
          </cell>
          <cell r="AQ645">
            <v>500000</v>
          </cell>
          <cell r="AR645">
            <v>15000000</v>
          </cell>
          <cell r="BD645">
            <v>15000000</v>
          </cell>
        </row>
        <row r="646">
          <cell r="AN646" t="str">
            <v>Pembuatan/pencatatan Perjanjian di Notaris</v>
          </cell>
          <cell r="AO646">
            <v>2</v>
          </cell>
          <cell r="AP646" t="str">
            <v>bulan</v>
          </cell>
          <cell r="AQ646">
            <v>5000000</v>
          </cell>
          <cell r="AR646">
            <v>10000000</v>
          </cell>
          <cell r="BD646">
            <v>10000000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BASE"/>
      <sheetName val="BKU"/>
      <sheetName val="BUKU BANTU"/>
      <sheetName val="REGISTER"/>
      <sheetName val="RINCIAN_OBJEK"/>
      <sheetName val="LAP_SP2D"/>
      <sheetName val="LAP_SPJ"/>
      <sheetName val="real_anggr"/>
      <sheetName val="optimalisasi"/>
      <sheetName val="REAL_TARGET"/>
      <sheetName val="REKAP_SP2D"/>
      <sheetName val="Sheet1"/>
    </sheetNames>
    <sheetDataSet>
      <sheetData sheetId="0">
        <row r="2">
          <cell r="D2" t="str">
            <v>Bagian Perekonomian, Pengembangan PAD dan Kerjasama Setda Kota Yogyakarta</v>
          </cell>
        </row>
      </sheetData>
      <sheetData sheetId="1">
        <row r="1">
          <cell r="B1" t="str">
            <v>DATABASE LAPORAN FUNGSIONAL T.A 2017</v>
          </cell>
        </row>
        <row r="35">
          <cell r="B35" t="str">
            <v>4.03.4.03.01.E.001.018.5.2.2.11.01</v>
          </cell>
          <cell r="AD35" t="str">
            <v>E.001.018.5.2.2.11.01 -- 756000</v>
          </cell>
        </row>
        <row r="36">
          <cell r="B36" t="str">
            <v>4.03.4.03.01.E.001.018.5.2.2.11.02</v>
          </cell>
          <cell r="AD36" t="str">
            <v>E.001.018.5.2.2.11.02 -- 1414000</v>
          </cell>
        </row>
        <row r="37">
          <cell r="B37" t="str">
            <v>4.03.4.03.01.E.001.018.5.2.2.11.03</v>
          </cell>
          <cell r="AD37" t="str">
            <v>E.001.018.5.2.2.11.03 -- 48000</v>
          </cell>
        </row>
        <row r="38">
          <cell r="B38" t="str">
            <v>4.03.4.03.01.E.001.018.5.2.2.15.02</v>
          </cell>
          <cell r="AD38" t="str">
            <v>E.001.018.5.2.2.15.02 -- 17717350</v>
          </cell>
          <cell r="AV38" t="str">
            <v>BELANJA TIDAK LANGSUNG</v>
          </cell>
          <cell r="AW38" t="str">
            <v>BELANJA TIDAK LANGSUNG</v>
          </cell>
          <cell r="AX38">
            <v>1204037034</v>
          </cell>
          <cell r="AY38">
            <v>176106139</v>
          </cell>
          <cell r="BA38">
            <v>176106139</v>
          </cell>
          <cell r="BC38">
            <v>88053070</v>
          </cell>
          <cell r="BF38">
            <v>176106139</v>
          </cell>
          <cell r="BI38">
            <v>176106139</v>
          </cell>
        </row>
        <row r="39">
          <cell r="B39" t="str">
            <v>4.03.4.03.01.E.001.019.5.2.1.01.02</v>
          </cell>
          <cell r="AD39" t="str">
            <v>E.001.019.5.2.1.01.02 -- 550000</v>
          </cell>
          <cell r="AV39" t="str">
            <v>4.03.4.03.01.E.001.018.....</v>
          </cell>
          <cell r="AW39" t="str">
            <v>Penyediaan Rapat-Rapat Koordinasi Dan Konsultasi</v>
          </cell>
          <cell r="AX39">
            <v>272658000</v>
          </cell>
          <cell r="AY39">
            <v>1638000</v>
          </cell>
          <cell r="AZ39">
            <v>72718000</v>
          </cell>
          <cell r="BA39">
            <v>1638000</v>
          </cell>
          <cell r="BB39">
            <v>1638000</v>
          </cell>
          <cell r="BC39">
            <v>72718000</v>
          </cell>
          <cell r="BD39">
            <v>0</v>
          </cell>
          <cell r="BE39">
            <v>1638000</v>
          </cell>
          <cell r="BF39">
            <v>72038000</v>
          </cell>
          <cell r="BG39">
            <v>41638000</v>
          </cell>
          <cell r="BH39">
            <v>1638000</v>
          </cell>
          <cell r="BI39">
            <v>3038000</v>
          </cell>
          <cell r="BJ39">
            <v>52668815</v>
          </cell>
        </row>
        <row r="40">
          <cell r="B40" t="str">
            <v>4.03.4.03.01.E.001.019.5.2.1.01.04</v>
          </cell>
          <cell r="AD40" t="str">
            <v>E.001.019.5.2.1.01.04 -- 2035000</v>
          </cell>
          <cell r="AV40" t="str">
            <v>4.03.4.03.01.E.001.019.....</v>
          </cell>
          <cell r="AW40" t="str">
            <v>Penyediaan Jasa, Peralatan Dan Perlengkapan Kantor</v>
          </cell>
          <cell r="AX40">
            <v>123710400</v>
          </cell>
          <cell r="AY40">
            <v>6253637</v>
          </cell>
          <cell r="AZ40">
            <v>19076583</v>
          </cell>
          <cell r="BA40">
            <v>12388033</v>
          </cell>
          <cell r="BB40">
            <v>10435433</v>
          </cell>
          <cell r="BC40">
            <v>11302383</v>
          </cell>
          <cell r="BD40">
            <v>9020583</v>
          </cell>
          <cell r="BE40">
            <v>11550633</v>
          </cell>
          <cell r="BF40">
            <v>11863683</v>
          </cell>
          <cell r="BG40">
            <v>9520033</v>
          </cell>
          <cell r="BH40">
            <v>6579783</v>
          </cell>
          <cell r="BI40">
            <v>8709583</v>
          </cell>
          <cell r="BJ40">
            <v>0</v>
          </cell>
        </row>
        <row r="41">
          <cell r="B41" t="str">
            <v>4.03.4.03.01.E.001.019.5.2.2.01.01</v>
          </cell>
          <cell r="AD41" t="str">
            <v>E.001.019.5.2.2.01.01 -- 489000</v>
          </cell>
          <cell r="AV41" t="str">
            <v>4.03.4.03.01.E.001.020.....</v>
          </cell>
          <cell r="AW41" t="str">
            <v>Penyediaan Jasa Pengelola Pelayanan Perkantoran</v>
          </cell>
          <cell r="AX41">
            <v>96526900</v>
          </cell>
          <cell r="AY41">
            <v>7157458</v>
          </cell>
          <cell r="AZ41">
            <v>7157458</v>
          </cell>
          <cell r="BA41">
            <v>7157458</v>
          </cell>
          <cell r="BB41">
            <v>7157458</v>
          </cell>
          <cell r="BC41">
            <v>17697458</v>
          </cell>
          <cell r="BD41">
            <v>7157458</v>
          </cell>
          <cell r="BE41">
            <v>7157458</v>
          </cell>
          <cell r="BF41">
            <v>7157458</v>
          </cell>
          <cell r="BG41">
            <v>7157458</v>
          </cell>
          <cell r="BH41">
            <v>7157458</v>
          </cell>
          <cell r="BI41">
            <v>7254862</v>
          </cell>
          <cell r="BJ41">
            <v>0</v>
          </cell>
        </row>
        <row r="42">
          <cell r="B42" t="str">
            <v>4.03.4.03.01.E.001.019.5.2.2.01.03</v>
          </cell>
          <cell r="AD42" t="str">
            <v>E.001.019.5.2.2.01.03 -- 275000</v>
          </cell>
          <cell r="AV42" t="str">
            <v>4.03.4.03.01.E.002.022.....</v>
          </cell>
          <cell r="AW42" t="str">
            <v>Pemeliharaan Rutin/Berkala Gedung/Bangunan Kantor</v>
          </cell>
          <cell r="AX42">
            <v>157400000</v>
          </cell>
          <cell r="AY42">
            <v>0</v>
          </cell>
          <cell r="AZ42">
            <v>144600000</v>
          </cell>
          <cell r="BA42">
            <v>2540000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10000000</v>
          </cell>
          <cell r="BH42">
            <v>0</v>
          </cell>
          <cell r="BI42">
            <v>260000</v>
          </cell>
          <cell r="BJ42">
            <v>8025000</v>
          </cell>
        </row>
        <row r="43">
          <cell r="B43" t="str">
            <v>4.03.4.03.01.E.001.019.5.2.2.01.04</v>
          </cell>
          <cell r="AD43" t="str">
            <v>E.001.019.5.2.2.01.04 -- 450000</v>
          </cell>
          <cell r="AV43" t="str">
            <v>4.03.4.03.01.E.002.024.....</v>
          </cell>
          <cell r="AW43" t="str">
            <v>Pemeliharaan Rutin/Berkala Kendaraan Dinas/Operasional</v>
          </cell>
          <cell r="AX43">
            <v>60080000</v>
          </cell>
          <cell r="AY43">
            <v>2920000</v>
          </cell>
          <cell r="AZ43">
            <v>3720000</v>
          </cell>
          <cell r="BA43">
            <v>4560000</v>
          </cell>
          <cell r="BB43">
            <v>5450000</v>
          </cell>
          <cell r="BC43">
            <v>4730000</v>
          </cell>
          <cell r="BD43">
            <v>4560000</v>
          </cell>
          <cell r="BE43">
            <v>12060000</v>
          </cell>
          <cell r="BF43">
            <v>5450000</v>
          </cell>
          <cell r="BG43">
            <v>2920000</v>
          </cell>
          <cell r="BH43">
            <v>2920000</v>
          </cell>
          <cell r="BI43">
            <v>4420000</v>
          </cell>
          <cell r="BJ43">
            <v>5139163</v>
          </cell>
        </row>
        <row r="44">
          <cell r="B44" t="str">
            <v>4.03.4.03.01.E.001.019.5.2.2.01.05</v>
          </cell>
          <cell r="AD44" t="str">
            <v>E.001.019.5.2.2.01.05 -- 890950</v>
          </cell>
          <cell r="AV44" t="str">
            <v>4.03.4.03.01.E.005.006.....</v>
          </cell>
          <cell r="AW44" t="str">
            <v>Bimbingan Teknis Dan Diklat Peningkatan Kapasitas Aparatur</v>
          </cell>
          <cell r="AX44">
            <v>14000000</v>
          </cell>
          <cell r="AY44">
            <v>0</v>
          </cell>
          <cell r="AZ44">
            <v>0</v>
          </cell>
          <cell r="BA44">
            <v>7000000</v>
          </cell>
          <cell r="BB44">
            <v>0</v>
          </cell>
          <cell r="BC44">
            <v>5000000</v>
          </cell>
          <cell r="BD44">
            <v>0</v>
          </cell>
          <cell r="BE44">
            <v>2000000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1100000</v>
          </cell>
        </row>
        <row r="45">
          <cell r="B45" t="str">
            <v>4.03.4.03.01.E.001.019.5.2.2.02.06</v>
          </cell>
          <cell r="AD45" t="str">
            <v>E.001.019.5.2.2.02.06 -- 3787350</v>
          </cell>
          <cell r="AV45" t="str">
            <v>4.03.4.03.01.E.006.005.....</v>
          </cell>
          <cell r="AW45" t="str">
            <v>Penyusunan Dokumen Perencanaan, Pengendalian Dan Laporan Capaian Kinerja Skpd</v>
          </cell>
          <cell r="AX45">
            <v>25075000</v>
          </cell>
          <cell r="AY45">
            <v>0</v>
          </cell>
          <cell r="AZ45">
            <v>0</v>
          </cell>
          <cell r="BA45">
            <v>0</v>
          </cell>
          <cell r="BB45">
            <v>2950000</v>
          </cell>
          <cell r="BC45">
            <v>0</v>
          </cell>
          <cell r="BD45">
            <v>0</v>
          </cell>
          <cell r="BE45">
            <v>4425000</v>
          </cell>
          <cell r="BF45">
            <v>0</v>
          </cell>
          <cell r="BG45">
            <v>4425000</v>
          </cell>
          <cell r="BH45">
            <v>0</v>
          </cell>
          <cell r="BI45">
            <v>13275000</v>
          </cell>
          <cell r="BJ45">
            <v>410000</v>
          </cell>
        </row>
        <row r="46">
          <cell r="B46" t="str">
            <v>4.03.4.03.01.E.001.019.5.2.2.03.05</v>
          </cell>
          <cell r="AD46" t="str">
            <v>E.001.019.5.2.2.03.05 -- 370000</v>
          </cell>
          <cell r="AV46" t="str">
            <v>4.03.4.03.01.E.114.001.....</v>
          </cell>
          <cell r="AW46" t="str">
            <v>PEREKONOMIAN PENGEMBANGAN PENDAPATAN ASLI DAERAH (PAD)</v>
          </cell>
          <cell r="AX46">
            <v>636674986</v>
          </cell>
          <cell r="AY46">
            <v>3136000</v>
          </cell>
          <cell r="AZ46">
            <v>5267856</v>
          </cell>
          <cell r="BA46">
            <v>5267856</v>
          </cell>
          <cell r="BB46">
            <v>60191856</v>
          </cell>
          <cell r="BC46">
            <v>104763856</v>
          </cell>
          <cell r="BD46">
            <v>1627856</v>
          </cell>
          <cell r="BE46">
            <v>124635856</v>
          </cell>
          <cell r="BF46">
            <v>4763856</v>
          </cell>
          <cell r="BG46">
            <v>83663856</v>
          </cell>
          <cell r="BH46">
            <v>4763856</v>
          </cell>
          <cell r="BI46">
            <v>177206426</v>
          </cell>
          <cell r="BJ46">
            <v>2250000</v>
          </cell>
        </row>
        <row r="47">
          <cell r="B47" t="str">
            <v>4.03.4.03.01.E.001.019.5.2.2.03.07</v>
          </cell>
          <cell r="AD47" t="str">
            <v>E.001.019.5.2.2.03.07 -- 0</v>
          </cell>
          <cell r="AV47" t="str">
            <v>4.03.4.03.01.E.114.002.....</v>
          </cell>
          <cell r="AW47" t="str">
            <v>OPTIMALISASI PENDAPATAN BLUD DAN BUMD</v>
          </cell>
          <cell r="AX47">
            <v>305984000</v>
          </cell>
          <cell r="AY47">
            <v>2414000</v>
          </cell>
          <cell r="AZ47">
            <v>2470000</v>
          </cell>
          <cell r="BA47">
            <v>2470000</v>
          </cell>
          <cell r="BB47">
            <v>45080000</v>
          </cell>
          <cell r="BC47">
            <v>2246000</v>
          </cell>
          <cell r="BD47">
            <v>0</v>
          </cell>
          <cell r="BE47">
            <v>66334000</v>
          </cell>
          <cell r="BF47">
            <v>1976000</v>
          </cell>
          <cell r="BG47">
            <v>64771000</v>
          </cell>
          <cell r="BH47">
            <v>912000</v>
          </cell>
          <cell r="BI47">
            <v>73800000</v>
          </cell>
          <cell r="BJ47">
            <v>0</v>
          </cell>
        </row>
        <row r="48">
          <cell r="B48" t="str">
            <v>4.03.4.03.01.E.001.019.5.2.2.05.05</v>
          </cell>
          <cell r="AD48" t="str">
            <v>E.001.019.5.2.2.05.05 -- 775800</v>
          </cell>
          <cell r="AV48" t="str">
            <v>4.03.4.03.01.E.114.003.....</v>
          </cell>
          <cell r="AW48" t="str">
            <v>KERJASAMA DAERAH</v>
          </cell>
          <cell r="AX48">
            <v>438715000</v>
          </cell>
          <cell r="AY48">
            <v>8840000</v>
          </cell>
          <cell r="AZ48">
            <v>10940000</v>
          </cell>
          <cell r="BA48">
            <v>151740000</v>
          </cell>
          <cell r="BB48">
            <v>8540000</v>
          </cell>
          <cell r="BC48">
            <v>8540000</v>
          </cell>
          <cell r="BD48">
            <v>53550000</v>
          </cell>
          <cell r="BE48">
            <v>8540000</v>
          </cell>
          <cell r="BF48">
            <v>17540000</v>
          </cell>
          <cell r="BG48">
            <v>8540000</v>
          </cell>
          <cell r="BH48">
            <v>27865000</v>
          </cell>
          <cell r="BI48">
            <v>68690000</v>
          </cell>
          <cell r="BJ48">
            <v>1760000</v>
          </cell>
        </row>
        <row r="49">
          <cell r="B49" t="str">
            <v>4.03.4.03.01.E.001.019.5.2.2.06.01</v>
          </cell>
          <cell r="AD49" t="str">
            <v>E.001.019.5.2.2.06.01 -- 0</v>
          </cell>
          <cell r="AX49">
            <v>3334861320</v>
          </cell>
          <cell r="AY49">
            <v>208465234</v>
          </cell>
          <cell r="AZ49">
            <v>265949897</v>
          </cell>
          <cell r="BA49">
            <v>370867486</v>
          </cell>
          <cell r="BB49">
            <v>141442747</v>
          </cell>
          <cell r="BC49">
            <v>315050767</v>
          </cell>
          <cell r="BD49">
            <v>75915897</v>
          </cell>
          <cell r="BE49">
            <v>238340947</v>
          </cell>
          <cell r="BF49">
            <v>296895136</v>
          </cell>
          <cell r="BG49">
            <v>232635347</v>
          </cell>
          <cell r="BH49">
            <v>51836097</v>
          </cell>
          <cell r="BI49">
            <v>532760010</v>
          </cell>
          <cell r="BJ49">
            <v>71352978</v>
          </cell>
        </row>
        <row r="50">
          <cell r="B50" t="str">
            <v>4.03.4.03.01.E.001.019.5.2.2.06.02</v>
          </cell>
          <cell r="AD50" t="str">
            <v>E.001.019.5.2.2.06.02 -- 2174100</v>
          </cell>
        </row>
        <row r="51">
          <cell r="B51" t="str">
            <v>4.03.4.03.01.E.001.019.5.2.2.20.04</v>
          </cell>
          <cell r="AD51" t="str">
            <v>E.001.019.5.2.2.20.04 -- 0</v>
          </cell>
        </row>
        <row r="52">
          <cell r="B52" t="str">
            <v>4.03.4.03.01.E.001.019.5.2.2.20.05</v>
          </cell>
          <cell r="AD52" t="str">
            <v>E.001.019.5.2.2.20.05 -- 400000</v>
          </cell>
        </row>
        <row r="53">
          <cell r="B53" t="str">
            <v>4.03.4.03.01.E.001.019.5.2.2.20.09</v>
          </cell>
          <cell r="AD53" t="str">
            <v>E.001.019.5.2.2.20.09 -- 5650000</v>
          </cell>
        </row>
        <row r="54">
          <cell r="B54" t="str">
            <v>4.03.4.03.01.E.001.019.5.2.2.20.11</v>
          </cell>
          <cell r="AD54" t="str">
            <v>E.001.019.5.2.2.20.11 -- 345000</v>
          </cell>
        </row>
        <row r="55">
          <cell r="B55" t="str">
            <v>4.03.4.03.01.E.001.019.5.2.3.11.02</v>
          </cell>
          <cell r="AD55" t="str">
            <v>E.001.019.5.2.3.11.02 -- 0</v>
          </cell>
        </row>
        <row r="56">
          <cell r="B56" t="str">
            <v>4.03.4.03.01.E.001.019.5.2.3.15.03</v>
          </cell>
          <cell r="AD56" t="str">
            <v>E.001.019.5.2.3.15.03 -- 4750000</v>
          </cell>
        </row>
        <row r="57">
          <cell r="B57" t="str">
            <v>4.03.4.03.01.E.001.019.5.2.3.27.21</v>
          </cell>
          <cell r="AD57" t="str">
            <v>E.001.019.5.2.3.27.21 -- 0</v>
          </cell>
        </row>
        <row r="58">
          <cell r="B58" t="str">
            <v>4.03.4.03.01.E.001.019.5.2.3.27.26</v>
          </cell>
          <cell r="AD58" t="str">
            <v>E.001.019.5.2.3.27.26 -- 0</v>
          </cell>
        </row>
        <row r="59">
          <cell r="B59" t="str">
            <v>4.03.4.03.01.E.001.020.5.2.1.01.03</v>
          </cell>
          <cell r="AD59" t="str">
            <v>E.001.020.5.2.1.01.03 -- 3750000</v>
          </cell>
        </row>
        <row r="60">
          <cell r="B60" t="str">
            <v>4.03.4.03.01.E.001.020.5.2.1.01.06</v>
          </cell>
          <cell r="AD60" t="str">
            <v>E.001.020.5.2.1.01.06 -- 825000</v>
          </cell>
        </row>
        <row r="61">
          <cell r="B61" t="str">
            <v>4.03.4.03.01.E.001.020.5.2.1.02.02</v>
          </cell>
          <cell r="AD61" t="str">
            <v>E.001.020.5.2.1.02.02 -- 10283247,8800001</v>
          </cell>
        </row>
        <row r="62">
          <cell r="B62" t="str">
            <v>4.03.4.03.01.E.001.020.5.2.1.02.03</v>
          </cell>
          <cell r="AD62" t="str">
            <v>E.001.020.5.2.1.02.03 -- 525000</v>
          </cell>
        </row>
        <row r="63">
          <cell r="B63" t="str">
            <v>4.03.4.03.01.E.002.022.5.2.1.01.02</v>
          </cell>
          <cell r="AD63" t="str">
            <v>E.002.022.5.2.1.01.02 -- 700000</v>
          </cell>
        </row>
        <row r="64">
          <cell r="B64" t="str">
            <v>4.03.4.03.01.E.002.022.5.2.1.01.04</v>
          </cell>
          <cell r="AD64" t="str">
            <v>E.002.022.5.2.1.01.04 -- 0</v>
          </cell>
        </row>
        <row r="65">
          <cell r="B65" t="str">
            <v>4.03.4.03.01.E.002.022.5.2.2.03.18</v>
          </cell>
          <cell r="AD65" t="str">
            <v>E.002.022.5.2.2.03.18 -- 0</v>
          </cell>
        </row>
        <row r="66">
          <cell r="B66" t="str">
            <v>4.03.4.03.01.E.002.022.5.2.2.20.04</v>
          </cell>
          <cell r="AD66" t="str">
            <v>E.002.022.5.2.2.20.04 -- 0</v>
          </cell>
        </row>
        <row r="67">
          <cell r="B67" t="str">
            <v>4.03.4.03.01.E.002.022.5.2.3.26.12</v>
          </cell>
          <cell r="AD67" t="str">
            <v>E.002.022.5.2.3.26.12 -- 0</v>
          </cell>
        </row>
        <row r="68">
          <cell r="B68" t="str">
            <v>4.03.4.03.01.E.002.022.5.2.3.39.25</v>
          </cell>
          <cell r="AD68" t="str">
            <v>E.002.022.5.2.3.39.25 -- 0</v>
          </cell>
        </row>
        <row r="69">
          <cell r="B69" t="str">
            <v>4.03.4.03.01.E.002.024.5.2.2.05.01</v>
          </cell>
          <cell r="AD69" t="str">
            <v>E.002.024.5.2.2.05.01 -- 0</v>
          </cell>
        </row>
        <row r="70">
          <cell r="B70" t="str">
            <v>4.03.4.03.01.E.002.024.5.2.2.05.02</v>
          </cell>
          <cell r="AD70" t="str">
            <v>E.002.024.5.2.2.05.02 -- 350000</v>
          </cell>
        </row>
        <row r="71">
          <cell r="B71" t="str">
            <v>4.03.4.03.01.E.002.024.5.2.2.05.03</v>
          </cell>
          <cell r="AD71" t="str">
            <v>E.002.024.5.2.2.05.03 -- 283416</v>
          </cell>
        </row>
        <row r="72">
          <cell r="B72" t="str">
            <v>4.03.4.03.01.E.005.006.5.2.2.17.01</v>
          </cell>
          <cell r="AD72" t="str">
            <v>E.005.006.5.2.2.17.01 -- 870000</v>
          </cell>
        </row>
        <row r="73">
          <cell r="B73" t="str">
            <v>4.03.4.03.01.E.006.005.5.2.1.01.06</v>
          </cell>
          <cell r="AD73" t="str">
            <v>E.006.005.5.2.1.01.06 -- 23675000</v>
          </cell>
        </row>
        <row r="74">
          <cell r="B74" t="str">
            <v>4.03.4.03.01.E.114.002.5.2.1.01.04</v>
          </cell>
          <cell r="AD74" t="str">
            <v>E.114.002.5.2.1.01.04 -- 2200000</v>
          </cell>
        </row>
        <row r="75">
          <cell r="B75" t="str">
            <v>4.03.4.03.01.E.114.002.5.2.1.01.06</v>
          </cell>
          <cell r="AD75" t="str">
            <v>E.114.002.5.2.1.01.06 -- 48165000</v>
          </cell>
        </row>
        <row r="76">
          <cell r="B76" t="str">
            <v>4.03.4.03.01.E.114.002.5.2.1.02.04</v>
          </cell>
          <cell r="AD76" t="str">
            <v>E.114.002.5.2.1.02.04 -- 12225000</v>
          </cell>
        </row>
        <row r="77">
          <cell r="B77" t="str">
            <v>4.03.4.03.01.E.114.002.5.2.2.11.02</v>
          </cell>
          <cell r="AD77" t="str">
            <v>E.114.002.5.2.2.11.02 -- 1462000</v>
          </cell>
        </row>
        <row r="78">
          <cell r="AD78">
            <v>0</v>
          </cell>
        </row>
        <row r="84">
          <cell r="AD84" t="str">
            <v>E.114.001.5.2.1.01.02 -- 700000</v>
          </cell>
        </row>
        <row r="85">
          <cell r="AD85" t="str">
            <v>E.114.001.5.2.1.01.04 -- 2200000</v>
          </cell>
        </row>
        <row r="86">
          <cell r="AD86" t="str">
            <v>E.114.001.5.2.1.01.06 -- 158875000</v>
          </cell>
        </row>
        <row r="87">
          <cell r="AD87" t="str">
            <v>E.114.001.5.2.1.02.04 -- 10325000</v>
          </cell>
        </row>
        <row r="88">
          <cell r="AD88" t="str">
            <v>E.114.001.5.2.2.03.27 -- 3255711,76</v>
          </cell>
        </row>
        <row r="89">
          <cell r="AD89" t="str">
            <v>E.114.001.5.2.2.11.02 -- 1493200</v>
          </cell>
        </row>
        <row r="90">
          <cell r="AD90" t="str">
            <v>E.114.001.5.2.3.40.01 -- 0</v>
          </cell>
        </row>
        <row r="97">
          <cell r="AD97" t="str">
            <v>E.114.003.5.2.1.01.02 -- 325000</v>
          </cell>
        </row>
        <row r="98">
          <cell r="AD98" t="str">
            <v>E.114.003.5.2.1.01.06 -- 41250000</v>
          </cell>
        </row>
        <row r="99">
          <cell r="AD99" t="str">
            <v>E.114.003.5.2.1.02.04 -- 6525000</v>
          </cell>
        </row>
        <row r="100">
          <cell r="AD100" t="str">
            <v>E.114.003.5.2.2.03.07 -- 374500</v>
          </cell>
        </row>
        <row r="101">
          <cell r="AD101" t="str">
            <v>E.114.003.5.2.2.03.17 -- 1375500</v>
          </cell>
        </row>
        <row r="102">
          <cell r="AD102" t="str">
            <v>E.114.003.5.2.2.11.02 -- 716500</v>
          </cell>
        </row>
        <row r="103">
          <cell r="AD103" t="str">
            <v>E.114.003.5.2.2.11.03 -- 0</v>
          </cell>
        </row>
        <row r="104">
          <cell r="AD104" t="str">
            <v>E.114.003.5.2.2.30.01 -- 0</v>
          </cell>
        </row>
        <row r="105">
          <cell r="AD105" t="str">
            <v>E.114.003.5.2.2.31.01 -- 1200000</v>
          </cell>
        </row>
        <row r="106">
          <cell r="AD106" t="str">
            <v>E.114.003.5.2.2.31.03 -- 0</v>
          </cell>
        </row>
        <row r="107">
          <cell r="AD107" t="str">
            <v>E.114.003.5.2.3.40.03 -- 0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END"/>
      <sheetName val="BUKU_BEND"/>
      <sheetName val="REPAIR"/>
      <sheetName val="FORM TNT"/>
      <sheetName val="REGISTER"/>
      <sheetName val="CETAK"/>
      <sheetName val="MASTER_BEND (2)"/>
      <sheetName val="Sheet1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</v>
          </cell>
          <cell r="B5" t="str">
            <v>002/P3ADK/PB/1/2018</v>
          </cell>
          <cell r="C5">
            <v>43125</v>
          </cell>
          <cell r="D5" t="str">
            <v>006.111000.160</v>
          </cell>
          <cell r="E5" t="str">
            <v>Bendahara Pengeluaran Pembantu Bagian P3ADK</v>
          </cell>
          <cell r="F5">
            <v>43067</v>
          </cell>
          <cell r="G5" t="str">
            <v>005. - Program Peningkatan Kapasitas Sumber Daya Aparatur</v>
          </cell>
          <cell r="H5" t="str">
            <v>006. - Bimbingan Teknis Dan Diklat Peningkatan Kapasitas Aparatur</v>
          </cell>
          <cell r="I5" t="str">
            <v>010/BPK/P3ADK/1/2018</v>
          </cell>
          <cell r="J5" t="str">
            <v>Belanja Kursus-kursus Singkat/Pelatihan STATA untuk Pengolahan Data IFLS a.n RR. Andarini, SE, M.Si cs 3 orang sebesar @ Rp. 1,500,000,- = Rp. 4,500,000,- Bimbingan Teknis dan Diklat Peningkatan Kapasitas Aparatur</v>
          </cell>
          <cell r="K5" t="str">
            <v>SURVEY METER</v>
          </cell>
          <cell r="L5" t="str">
            <v>BANK MANDIRI</v>
          </cell>
          <cell r="M5" t="str">
            <v>137 000 7867266</v>
          </cell>
          <cell r="N5">
            <v>4500000</v>
          </cell>
          <cell r="P5">
            <v>4500000</v>
          </cell>
          <cell r="R5" t="e">
            <v>#N/A</v>
          </cell>
          <cell r="S5" t="e">
            <v>#N/A</v>
          </cell>
          <cell r="V5">
            <v>0</v>
          </cell>
          <cell r="X5" t="e">
            <v>#N/A</v>
          </cell>
          <cell r="Y5" t="e">
            <v>#N/A</v>
          </cell>
          <cell r="AB5">
            <v>0</v>
          </cell>
          <cell r="AD5" t="e">
            <v>#N/A</v>
          </cell>
          <cell r="AE5" t="e">
            <v>#N/A</v>
          </cell>
          <cell r="AH5">
            <v>0</v>
          </cell>
          <cell r="AJ5" t="e">
            <v>#N/A</v>
          </cell>
          <cell r="AK5" t="e">
            <v>#N/A</v>
          </cell>
          <cell r="AN5">
            <v>0</v>
          </cell>
        </row>
        <row r="6">
          <cell r="A6">
            <v>2</v>
          </cell>
          <cell r="B6" t="str">
            <v>003/P3ADK/PB/1/2018</v>
          </cell>
          <cell r="C6">
            <v>43130</v>
          </cell>
          <cell r="D6" t="str">
            <v>006.111000.160</v>
          </cell>
          <cell r="E6" t="str">
            <v>Bendahara Pengeluaran Pembantu Bagian P3ADK</v>
          </cell>
          <cell r="F6">
            <v>43130</v>
          </cell>
          <cell r="G6" t="str">
            <v>001. - Program Pelayanan Administrasi Perkantoran</v>
          </cell>
          <cell r="H6" t="str">
            <v>018. - Penyediaan Rapat-Rapat Koordinasi Dan Konsultasi</v>
          </cell>
          <cell r="I6" t="str">
            <v>010/BPK/P3ADK/1/2018</v>
          </cell>
          <cell r="J6" t="str">
            <v>Belanja Perjalanan Dinas Luar Daerah ke ACEH a.n URAI HERMAN, S.S.T.P., M.Ec.Dev selama 4 hari Tgl. 5 s.d 8 Januari 2018 Kegiatan Penyediaan Rapat-Rapat Koordinasi Dan Konsultasi</v>
          </cell>
          <cell r="K6" t="str">
            <v>Urai Herman, S.S.T.P, M.Ec.Dev.</v>
          </cell>
          <cell r="L6" t="str">
            <v>BPD DIY</v>
          </cell>
          <cell r="M6" t="str">
            <v>006.221.034140</v>
          </cell>
          <cell r="N6">
            <v>8240800</v>
          </cell>
          <cell r="P6">
            <v>8240800</v>
          </cell>
          <cell r="R6" t="e">
            <v>#N/A</v>
          </cell>
          <cell r="S6" t="e">
            <v>#N/A</v>
          </cell>
          <cell r="V6">
            <v>0</v>
          </cell>
          <cell r="X6" t="e">
            <v>#N/A</v>
          </cell>
          <cell r="Y6" t="e">
            <v>#N/A</v>
          </cell>
          <cell r="AB6">
            <v>0</v>
          </cell>
          <cell r="AD6" t="e">
            <v>#N/A</v>
          </cell>
          <cell r="AE6" t="e">
            <v>#N/A</v>
          </cell>
          <cell r="AH6">
            <v>0</v>
          </cell>
          <cell r="AJ6" t="e">
            <v>#N/A</v>
          </cell>
          <cell r="AK6" t="e">
            <v>#N/A</v>
          </cell>
          <cell r="AN6">
            <v>0</v>
          </cell>
        </row>
        <row r="7">
          <cell r="A7">
            <v>3</v>
          </cell>
          <cell r="B7" t="str">
            <v>004/P3ADK/PB/2/2018</v>
          </cell>
          <cell r="C7">
            <v>43133</v>
          </cell>
          <cell r="D7" t="str">
            <v>006.111000.160</v>
          </cell>
          <cell r="E7" t="str">
            <v>Bendahara Pengeluaran Pembantu Bagian P3ADK</v>
          </cell>
          <cell r="F7">
            <v>43133</v>
          </cell>
          <cell r="G7" t="str">
            <v>001. - Program Pelayanan Administrasi Perkantoran</v>
          </cell>
          <cell r="H7" t="str">
            <v>018. - Penyediaan Rapat-Rapat Koordinasi Dan Konsultasi</v>
          </cell>
          <cell r="I7" t="str">
            <v>003/BPK/P3ADK/2/2018</v>
          </cell>
          <cell r="J7" t="str">
            <v>Belanja Perjalanan Dinas Luar Daerah ke Kalimantan Utara Kota Tarakan a.n Dyah Yulianti P selama 3 hari Tgl. 5 s.d 7 Februari 2018  (Pembayaran Awal) Kegiatan Penyediaan Rapat-Rapat Koordinasi Dan Konsultasi</v>
          </cell>
          <cell r="K7" t="str">
            <v>Dyah Yulianti Purnomo</v>
          </cell>
          <cell r="L7" t="str">
            <v>BPD DIY</v>
          </cell>
          <cell r="M7" t="str">
            <v>006.211.041136</v>
          </cell>
          <cell r="N7">
            <v>3000000</v>
          </cell>
          <cell r="P7">
            <v>3000000</v>
          </cell>
          <cell r="R7" t="e">
            <v>#N/A</v>
          </cell>
          <cell r="S7" t="e">
            <v>#N/A</v>
          </cell>
          <cell r="V7">
            <v>0</v>
          </cell>
          <cell r="X7" t="e">
            <v>#N/A</v>
          </cell>
          <cell r="Y7" t="e">
            <v>#N/A</v>
          </cell>
          <cell r="AB7">
            <v>0</v>
          </cell>
          <cell r="AD7" t="e">
            <v>#N/A</v>
          </cell>
          <cell r="AE7" t="e">
            <v>#N/A</v>
          </cell>
          <cell r="AH7">
            <v>0</v>
          </cell>
          <cell r="AJ7" t="e">
            <v>#N/A</v>
          </cell>
          <cell r="AK7" t="e">
            <v>#N/A</v>
          </cell>
          <cell r="AN7">
            <v>0</v>
          </cell>
        </row>
        <row r="8">
          <cell r="A8">
            <v>4</v>
          </cell>
          <cell r="B8" t="str">
            <v>005/P3ADK/PB/2/2018</v>
          </cell>
          <cell r="C8">
            <v>43133</v>
          </cell>
          <cell r="D8" t="str">
            <v>006.111000.160</v>
          </cell>
          <cell r="E8" t="str">
            <v>Bendahara Pengeluaran Pembantu Bagian P3ADK</v>
          </cell>
          <cell r="F8">
            <v>43133</v>
          </cell>
          <cell r="G8" t="str">
            <v>001. - Program Pelayanan Administrasi Perkantoran</v>
          </cell>
          <cell r="H8" t="str">
            <v>019. - Penyediaan Jasa, Peralatan Dan Perlengkapan Kantor</v>
          </cell>
          <cell r="I8" t="str">
            <v>004/BPK/P3ADK/2/2018</v>
          </cell>
          <cell r="J8" t="str">
            <v>Belanja Bahan Komputer/Printer Reffil Toner Printer HP 85 A. 6 bh @ Rp. 88,000,- = Rp. 528,000,- Kegiatan Penyediaan Jasa, Peralatan Dan Perlengkapan Kantor</v>
          </cell>
          <cell r="K8" t="str">
            <v>RINI YULIASTUTI</v>
          </cell>
          <cell r="L8" t="str">
            <v>BPD DIY</v>
          </cell>
          <cell r="M8" t="str">
            <v>006.211.040708</v>
          </cell>
          <cell r="N8">
            <v>528000</v>
          </cell>
          <cell r="P8">
            <v>528000</v>
          </cell>
          <cell r="R8" t="e">
            <v>#N/A</v>
          </cell>
          <cell r="S8" t="e">
            <v>#N/A</v>
          </cell>
          <cell r="V8">
            <v>0</v>
          </cell>
          <cell r="X8" t="e">
            <v>#N/A</v>
          </cell>
          <cell r="Y8" t="e">
            <v>#N/A</v>
          </cell>
          <cell r="AB8">
            <v>0</v>
          </cell>
          <cell r="AD8" t="e">
            <v>#N/A</v>
          </cell>
          <cell r="AE8" t="e">
            <v>#N/A</v>
          </cell>
          <cell r="AH8">
            <v>0</v>
          </cell>
          <cell r="AJ8" t="e">
            <v>#N/A</v>
          </cell>
          <cell r="AK8" t="e">
            <v>#N/A</v>
          </cell>
          <cell r="AN8">
            <v>0</v>
          </cell>
        </row>
        <row r="9">
          <cell r="A9">
            <v>5</v>
          </cell>
          <cell r="B9" t="str">
            <v>006/P3ADK/PB/2/2018</v>
          </cell>
          <cell r="C9">
            <v>43138</v>
          </cell>
          <cell r="D9" t="str">
            <v>006.111000.160</v>
          </cell>
          <cell r="E9" t="str">
            <v>Bendahara Pengeluaran Pembantu Bagian P3ADK</v>
          </cell>
          <cell r="F9">
            <v>43138</v>
          </cell>
          <cell r="G9" t="str">
            <v>001. - Program Pelayanan Administrasi Perkantoran</v>
          </cell>
          <cell r="H9" t="str">
            <v>019. - Penyediaan Jasa, Peralatan Dan Perlengkapan Kantor</v>
          </cell>
          <cell r="I9" t="str">
            <v>006/BPK/P3ADK/2/2018</v>
          </cell>
          <cell r="J9" t="str">
            <v>Belanja Alat Tulis Kantor Bulan Februari 2018. Bagian p3adk Setda Kota Yogyakarta Sebesar Rp. 5,816,800,- Kegiatan Penyediaan Jasa, Peralatan Dan Perlengkapan Kantor</v>
          </cell>
          <cell r="K9" t="str">
            <v>SUHARDJO</v>
          </cell>
          <cell r="L9" t="str">
            <v>BPD DIY</v>
          </cell>
          <cell r="M9" t="str">
            <v>006.211.030794</v>
          </cell>
          <cell r="N9">
            <v>5816800</v>
          </cell>
          <cell r="O9">
            <v>608120</v>
          </cell>
          <cell r="P9">
            <v>5208680</v>
          </cell>
          <cell r="R9" t="e">
            <v>#N/A</v>
          </cell>
          <cell r="S9" t="e">
            <v>#N/A</v>
          </cell>
          <cell r="V9">
            <v>0</v>
          </cell>
          <cell r="X9" t="e">
            <v>#N/A</v>
          </cell>
          <cell r="Y9" t="e">
            <v>#N/A</v>
          </cell>
          <cell r="AB9">
            <v>0</v>
          </cell>
          <cell r="AD9" t="e">
            <v>#N/A</v>
          </cell>
          <cell r="AE9" t="e">
            <v>#N/A</v>
          </cell>
          <cell r="AH9">
            <v>0</v>
          </cell>
          <cell r="AJ9" t="e">
            <v>#N/A</v>
          </cell>
          <cell r="AK9" t="e">
            <v>#N/A</v>
          </cell>
          <cell r="AN9">
            <v>0</v>
          </cell>
        </row>
        <row r="10">
          <cell r="A10">
            <v>6</v>
          </cell>
          <cell r="B10" t="str">
            <v>007/P3ADK/PB/2/2018</v>
          </cell>
          <cell r="C10">
            <v>43138</v>
          </cell>
          <cell r="D10" t="str">
            <v>006.111000.160</v>
          </cell>
          <cell r="E10" t="str">
            <v>Bendahara Pengeluaran Pembantu Bagian P3ADK</v>
          </cell>
          <cell r="F10">
            <v>43138</v>
          </cell>
          <cell r="G10" t="str">
            <v>109. - Program Peningkatan Perekonomian, Pengembangan Pendapatan Asli  Daerah Dan Kerjasama</v>
          </cell>
          <cell r="H10" t="str">
            <v>002. - Pembinaan Bumd Dan Blud</v>
          </cell>
          <cell r="I10" t="str">
            <v>007/BPK/P3ADK/2/2018</v>
          </cell>
          <cell r="J10" t="str">
            <v>Belanja Makanan dan Minuman Rapat Koordinasi Pengembangan UPT Pusat Bisnis Tanggal 7 Februari 2018 (30 org x 18,000) = Rp.540,000,- Kegiatan Pembinaan BUMD dan BLUD</v>
          </cell>
          <cell r="K10" t="str">
            <v>ERNA LESTARI PRIHJANDARI</v>
          </cell>
          <cell r="L10" t="str">
            <v>BPD DIY</v>
          </cell>
          <cell r="M10" t="str">
            <v>056.211.008707</v>
          </cell>
          <cell r="N10">
            <v>540000</v>
          </cell>
          <cell r="O10">
            <v>0</v>
          </cell>
          <cell r="P10">
            <v>540000</v>
          </cell>
          <cell r="R10" t="e">
            <v>#N/A</v>
          </cell>
          <cell r="S10" t="e">
            <v>#N/A</v>
          </cell>
          <cell r="V10">
            <v>0</v>
          </cell>
          <cell r="X10" t="e">
            <v>#N/A</v>
          </cell>
          <cell r="Y10" t="e">
            <v>#N/A</v>
          </cell>
          <cell r="AB10">
            <v>0</v>
          </cell>
          <cell r="AD10" t="e">
            <v>#N/A</v>
          </cell>
          <cell r="AE10" t="e">
            <v>#N/A</v>
          </cell>
          <cell r="AH10">
            <v>0</v>
          </cell>
          <cell r="AJ10" t="e">
            <v>#N/A</v>
          </cell>
          <cell r="AK10" t="e">
            <v>#N/A</v>
          </cell>
          <cell r="AN10">
            <v>0</v>
          </cell>
        </row>
        <row r="11">
          <cell r="A11">
            <v>7</v>
          </cell>
          <cell r="B11" t="str">
            <v>008/P3ADK/PB/2/2018</v>
          </cell>
          <cell r="C11">
            <v>43143</v>
          </cell>
          <cell r="D11" t="str">
            <v>006.111000.160</v>
          </cell>
          <cell r="E11" t="str">
            <v>Bendahara Pengeluaran Pembantu Bagian P3ADK</v>
          </cell>
          <cell r="F11">
            <v>43143</v>
          </cell>
          <cell r="G11" t="str">
            <v>001. - Program Pelayanan Administrasi Perkantoran</v>
          </cell>
          <cell r="H11" t="str">
            <v>020. - Penyediaan Jasa Pengelola Pelayanan Perkantoran</v>
          </cell>
          <cell r="I11" t="str">
            <v>002/BPK/P3ADK/2/2018</v>
          </cell>
          <cell r="J11" t="str">
            <v xml:space="preserve">Honorarium PTT bulan JANUARI 2018 an. Endah Kartikasari cs 3 orang Bagian P3ADK Penyediaan Jasa Pengelola Pelayanan Perkantoran </v>
          </cell>
          <cell r="K11" t="str">
            <v>PD. BPR BANK JOGJA</v>
          </cell>
          <cell r="L11" t="str">
            <v>BANK JOGJA</v>
          </cell>
          <cell r="M11" t="str">
            <v>006.111.000.975</v>
          </cell>
          <cell r="N11">
            <v>5567184</v>
          </cell>
          <cell r="O11">
            <v>0</v>
          </cell>
          <cell r="P11">
            <v>5567184</v>
          </cell>
          <cell r="R11" t="e">
            <v>#N/A</v>
          </cell>
          <cell r="S11" t="e">
            <v>#N/A</v>
          </cell>
          <cell r="V11">
            <v>0</v>
          </cell>
          <cell r="X11" t="e">
            <v>#N/A</v>
          </cell>
          <cell r="Y11" t="e">
            <v>#N/A</v>
          </cell>
          <cell r="AB11">
            <v>0</v>
          </cell>
          <cell r="AD11" t="e">
            <v>#N/A</v>
          </cell>
          <cell r="AE11" t="e">
            <v>#N/A</v>
          </cell>
          <cell r="AH11">
            <v>0</v>
          </cell>
          <cell r="AJ11" t="e">
            <v>#N/A</v>
          </cell>
          <cell r="AK11" t="e">
            <v>#N/A</v>
          </cell>
          <cell r="AN11">
            <v>0</v>
          </cell>
        </row>
        <row r="12">
          <cell r="A12">
            <v>8</v>
          </cell>
          <cell r="B12" t="str">
            <v>009/P3ADK/PB/2/2018</v>
          </cell>
          <cell r="C12">
            <v>43143</v>
          </cell>
          <cell r="D12" t="str">
            <v>006.111000.160</v>
          </cell>
          <cell r="E12" t="str">
            <v>Bendahara Pengeluaran Pembantu Bagian P3ADK</v>
          </cell>
          <cell r="F12">
            <v>43143</v>
          </cell>
          <cell r="G12" t="str">
            <v>001. - Program Pelayanan Administrasi Perkantoran</v>
          </cell>
          <cell r="H12" t="str">
            <v>018. - Penyediaan Rapat-Rapat Koordinasi Dan Konsultasi</v>
          </cell>
          <cell r="I12" t="str">
            <v>035/BPK/P3ADK/2/2018</v>
          </cell>
          <cell r="J12" t="str">
            <v>Belanja Perjalanan Dinas Luar Daerah ke JAMBI a.n Putut Purwandono, SE., M.Si selama 3 hari Tgl. 28 s.d 30 Januari 2018 Kegiatan Penyediaan Rapat-Rapat Koordinasi Dan Konsultasi</v>
          </cell>
          <cell r="K12" t="str">
            <v>Putut Purwandono, SE</v>
          </cell>
          <cell r="L12" t="str">
            <v>BPD DIY</v>
          </cell>
          <cell r="M12" t="str">
            <v>006.221.021.788</v>
          </cell>
          <cell r="N12">
            <v>723000</v>
          </cell>
          <cell r="O12">
            <v>0</v>
          </cell>
          <cell r="P12">
            <v>723000</v>
          </cell>
          <cell r="R12" t="e">
            <v>#N/A</v>
          </cell>
          <cell r="S12" t="e">
            <v>#N/A</v>
          </cell>
          <cell r="V12">
            <v>0</v>
          </cell>
          <cell r="X12" t="e">
            <v>#N/A</v>
          </cell>
          <cell r="Y12" t="e">
            <v>#N/A</v>
          </cell>
          <cell r="AB12">
            <v>0</v>
          </cell>
          <cell r="AD12" t="e">
            <v>#N/A</v>
          </cell>
          <cell r="AE12" t="e">
            <v>#N/A</v>
          </cell>
          <cell r="AH12">
            <v>0</v>
          </cell>
          <cell r="AJ12" t="e">
            <v>#N/A</v>
          </cell>
          <cell r="AK12" t="e">
            <v>#N/A</v>
          </cell>
          <cell r="AN12">
            <v>0</v>
          </cell>
        </row>
        <row r="13">
          <cell r="A13">
            <v>9</v>
          </cell>
          <cell r="B13" t="str">
            <v>0010/P3ADK/PB/2/2018</v>
          </cell>
          <cell r="C13">
            <v>43144</v>
          </cell>
          <cell r="D13" t="str">
            <v>006.111000.160</v>
          </cell>
          <cell r="E13" t="str">
            <v>Bendahara Pengeluaran Pembantu Bagian P3ADK</v>
          </cell>
          <cell r="F13">
            <v>43144</v>
          </cell>
          <cell r="G13" t="str">
            <v>001. - Program Pelayanan Administrasi Perkantoran</v>
          </cell>
          <cell r="H13" t="str">
            <v>018. - Penyediaan Rapat-Rapat Koordinasi Dan Konsultasi</v>
          </cell>
          <cell r="I13" t="str">
            <v>036/BPK/P3ADK/2/2018</v>
          </cell>
          <cell r="J13" t="str">
            <v>Belanja Perjalanan Dinas Luar Daerah ke Kalimantan Utara Kota Tarakan a.n Dyah Yulianti P selama 3 hari Tgl. 5 s.d 7 Februari 2018  (PELUNASAN) Kegiatan Penyediaan Rapat-Rapat Koordinasi Dan Konsultasi</v>
          </cell>
          <cell r="K13" t="str">
            <v>Dyah Yulianti Purnomo</v>
          </cell>
          <cell r="L13" t="str">
            <v>BPD DIY</v>
          </cell>
          <cell r="M13" t="str">
            <v>006.211.041136</v>
          </cell>
          <cell r="N13">
            <v>3274720</v>
          </cell>
          <cell r="O13">
            <v>0</v>
          </cell>
          <cell r="P13">
            <v>3274720</v>
          </cell>
          <cell r="R13" t="e">
            <v>#N/A</v>
          </cell>
          <cell r="S13" t="e">
            <v>#N/A</v>
          </cell>
          <cell r="V13">
            <v>0</v>
          </cell>
          <cell r="X13" t="e">
            <v>#N/A</v>
          </cell>
          <cell r="Y13" t="e">
            <v>#N/A</v>
          </cell>
          <cell r="AB13">
            <v>0</v>
          </cell>
          <cell r="AD13" t="e">
            <v>#N/A</v>
          </cell>
          <cell r="AE13" t="e">
            <v>#N/A</v>
          </cell>
          <cell r="AH13">
            <v>0</v>
          </cell>
          <cell r="AJ13" t="e">
            <v>#N/A</v>
          </cell>
          <cell r="AK13" t="e">
            <v>#N/A</v>
          </cell>
          <cell r="AN13">
            <v>0</v>
          </cell>
        </row>
        <row r="14">
          <cell r="A14">
            <v>10</v>
          </cell>
          <cell r="B14" t="str">
            <v>0011/P3ADK/PB/2/2018</v>
          </cell>
          <cell r="C14">
            <v>43150</v>
          </cell>
          <cell r="D14" t="str">
            <v>006.111000.160</v>
          </cell>
          <cell r="E14" t="str">
            <v>Bendahara Pengeluaran Pembantu Bagian P3ADK</v>
          </cell>
          <cell r="F14">
            <v>43150</v>
          </cell>
          <cell r="G14" t="str">
            <v>001. - Program Pelayanan Administrasi Perkantoran</v>
          </cell>
          <cell r="H14" t="str">
            <v>019. - Penyediaan Jasa, Peralatan Dan Perlengkapan Kantor</v>
          </cell>
          <cell r="I14" t="str">
            <v>056/BPK/P3ADK/2/2018</v>
          </cell>
          <cell r="J14" t="str">
            <v>Belanja Bahan Komputer/Printer Toner Printer HP 85 A. 2 bh @ Rp. 456,750,- dan HP 53 A. 2 bh @ Rp. 553,200,-  Kegiatan Penyediaan Jasa, Peralatan Dan Perlengkapan Kantor</v>
          </cell>
          <cell r="K14" t="str">
            <v>RINI YULIASTUTI</v>
          </cell>
          <cell r="L14" t="str">
            <v>BPD DIY</v>
          </cell>
          <cell r="M14" t="str">
            <v>006.211.040708</v>
          </cell>
          <cell r="N14">
            <v>2019900</v>
          </cell>
          <cell r="O14">
            <v>211171.36363636365</v>
          </cell>
          <cell r="P14">
            <v>1808728.6363636362</v>
          </cell>
          <cell r="R14" t="e">
            <v>#N/A</v>
          </cell>
          <cell r="S14" t="e">
            <v>#N/A</v>
          </cell>
          <cell r="V14">
            <v>0</v>
          </cell>
          <cell r="X14" t="e">
            <v>#N/A</v>
          </cell>
          <cell r="Y14" t="e">
            <v>#N/A</v>
          </cell>
          <cell r="AB14">
            <v>0</v>
          </cell>
          <cell r="AD14" t="e">
            <v>#N/A</v>
          </cell>
          <cell r="AE14" t="e">
            <v>#N/A</v>
          </cell>
          <cell r="AH14">
            <v>0</v>
          </cell>
          <cell r="AJ14" t="e">
            <v>#N/A</v>
          </cell>
          <cell r="AK14" t="e">
            <v>#N/A</v>
          </cell>
          <cell r="AN14">
            <v>0</v>
          </cell>
        </row>
        <row r="15">
          <cell r="A15">
            <v>11</v>
          </cell>
          <cell r="B15" t="str">
            <v>0012/P3ADK/PB/2/2018</v>
          </cell>
          <cell r="C15">
            <v>43152</v>
          </cell>
          <cell r="D15" t="str">
            <v>006.111000.160</v>
          </cell>
          <cell r="E15" t="str">
            <v>Bendahara Pengeluaran Pembantu Bagian P3ADK</v>
          </cell>
          <cell r="F15">
            <v>43152</v>
          </cell>
          <cell r="G15" t="str">
            <v>001. - Program Pelayanan Administrasi Perkantoran</v>
          </cell>
          <cell r="H15" t="str">
            <v>019. - Penyediaan Jasa, Peralatan Dan Perlengkapan Kantor</v>
          </cell>
          <cell r="I15" t="str">
            <v>065/BPK/P3ADK/2/2018</v>
          </cell>
          <cell r="J15" t="str">
            <v>Belanja Alat Listrik dan Elektronik bulan Februari 2018. Berupa Lampu LED, Battrey, Roll Kabel Stop Kontak, dan Tusuk Kontak. Sebesar Rp. 891,000,- Kegiatan Penyediaan Jasa, Peralatan Dan Perlengkapan Kantor</v>
          </cell>
          <cell r="K15" t="str">
            <v>SUHARDJO</v>
          </cell>
          <cell r="L15" t="str">
            <v>BPD DIY</v>
          </cell>
          <cell r="M15" t="str">
            <v>006.211.030794</v>
          </cell>
          <cell r="N15">
            <v>891000</v>
          </cell>
          <cell r="O15">
            <v>0</v>
          </cell>
          <cell r="P15">
            <v>891000</v>
          </cell>
          <cell r="R15" t="e">
            <v>#N/A</v>
          </cell>
          <cell r="S15" t="e">
            <v>#N/A</v>
          </cell>
          <cell r="V15">
            <v>0</v>
          </cell>
          <cell r="X15" t="e">
            <v>#N/A</v>
          </cell>
          <cell r="Y15" t="e">
            <v>#N/A</v>
          </cell>
          <cell r="AB15">
            <v>0</v>
          </cell>
          <cell r="AD15" t="e">
            <v>#N/A</v>
          </cell>
          <cell r="AE15" t="e">
            <v>#N/A</v>
          </cell>
          <cell r="AH15">
            <v>0</v>
          </cell>
          <cell r="AJ15" t="e">
            <v>#N/A</v>
          </cell>
          <cell r="AK15" t="e">
            <v>#N/A</v>
          </cell>
          <cell r="AN15">
            <v>0</v>
          </cell>
        </row>
        <row r="16">
          <cell r="A16">
            <v>12</v>
          </cell>
          <cell r="B16" t="str">
            <v>0013/P3ADK/PB/2/2018</v>
          </cell>
          <cell r="C16">
            <v>43152</v>
          </cell>
          <cell r="D16" t="str">
            <v>006.111000.160</v>
          </cell>
          <cell r="E16" t="str">
            <v>Bendahara Pengeluaran Pembantu Bagian P3ADK</v>
          </cell>
          <cell r="F16">
            <v>43152</v>
          </cell>
          <cell r="G16" t="str">
            <v>001. - Program Pelayanan Administrasi Perkantoran</v>
          </cell>
          <cell r="H16" t="str">
            <v>019. - Penyediaan Jasa, Peralatan Dan Perlengkapan Kantor</v>
          </cell>
          <cell r="I16" t="str">
            <v>066/BPK/P3ADK/2/2018</v>
          </cell>
          <cell r="J16" t="str">
            <v>Belanja Alat Tulis Kantor Bulan Februari 2018. Bagian p3adk Setda Kota Yogyakarta Sebesar Rp. 725,000,- Kegiatan Penyediaan Jasa, Peralatan Dan Perlengkapan Kantor</v>
          </cell>
          <cell r="K16" t="str">
            <v>SUHARDJO</v>
          </cell>
          <cell r="L16" t="str">
            <v>BPD DIY</v>
          </cell>
          <cell r="M16" t="str">
            <v>006.211.030794</v>
          </cell>
          <cell r="N16">
            <v>725000</v>
          </cell>
          <cell r="O16">
            <v>0</v>
          </cell>
          <cell r="P16">
            <v>725000</v>
          </cell>
          <cell r="R16" t="e">
            <v>#N/A</v>
          </cell>
          <cell r="S16" t="e">
            <v>#N/A</v>
          </cell>
          <cell r="V16">
            <v>0</v>
          </cell>
          <cell r="X16" t="e">
            <v>#N/A</v>
          </cell>
          <cell r="Y16" t="e">
            <v>#N/A</v>
          </cell>
          <cell r="AB16">
            <v>0</v>
          </cell>
          <cell r="AD16" t="e">
            <v>#N/A</v>
          </cell>
          <cell r="AE16" t="e">
            <v>#N/A</v>
          </cell>
          <cell r="AH16">
            <v>0</v>
          </cell>
          <cell r="AJ16" t="e">
            <v>#N/A</v>
          </cell>
          <cell r="AK16" t="e">
            <v>#N/A</v>
          </cell>
          <cell r="AN16">
            <v>0</v>
          </cell>
        </row>
        <row r="17">
          <cell r="A17">
            <v>13</v>
          </cell>
          <cell r="B17" t="str">
            <v>0014/P3ADK/PB/2/2018</v>
          </cell>
          <cell r="C17">
            <v>43157</v>
          </cell>
          <cell r="D17" t="str">
            <v>006.111000.160</v>
          </cell>
          <cell r="E17" t="str">
            <v>Bendahara Pengeluaran Pembantu Bagian P3ADK</v>
          </cell>
          <cell r="F17">
            <v>43157</v>
          </cell>
          <cell r="G17" t="str">
            <v>109. - Program Peningkatan Perekonomian, Pengembangan Pendapatan Asli  Daerah Dan Kerjasama</v>
          </cell>
          <cell r="H17" t="str">
            <v>003. - Kerjasama Daerah</v>
          </cell>
          <cell r="I17" t="str">
            <v>076/BPK/P3ADK/2/2018</v>
          </cell>
          <cell r="J17" t="str">
            <v>Belanja Alat Tulis Kantor  Tas Seminar 100 pcs @  Rp. 28,500 sebesar Rp. 2,850,000,-. Untuk acara APEKSI Kegiatan Kerjasama Daerah</v>
          </cell>
          <cell r="K17" t="str">
            <v>VERONIKA PENI ASIH</v>
          </cell>
          <cell r="L17" t="str">
            <v>BPD DIY</v>
          </cell>
          <cell r="M17" t="str">
            <v>006.2210.18742</v>
          </cell>
          <cell r="N17">
            <v>2850000</v>
          </cell>
          <cell r="O17">
            <v>297954.54545454547</v>
          </cell>
          <cell r="P17">
            <v>2552045.4545454546</v>
          </cell>
          <cell r="R17" t="e">
            <v>#N/A</v>
          </cell>
          <cell r="S17" t="e">
            <v>#N/A</v>
          </cell>
          <cell r="V17">
            <v>0</v>
          </cell>
          <cell r="X17" t="e">
            <v>#N/A</v>
          </cell>
          <cell r="Y17" t="e">
            <v>#N/A</v>
          </cell>
          <cell r="AB17">
            <v>0</v>
          </cell>
          <cell r="AD17" t="e">
            <v>#N/A</v>
          </cell>
          <cell r="AE17" t="e">
            <v>#N/A</v>
          </cell>
          <cell r="AH17">
            <v>0</v>
          </cell>
          <cell r="AJ17" t="e">
            <v>#N/A</v>
          </cell>
          <cell r="AK17" t="e">
            <v>#N/A</v>
          </cell>
          <cell r="AN17">
            <v>0</v>
          </cell>
        </row>
        <row r="18">
          <cell r="A18">
            <v>14</v>
          </cell>
          <cell r="B18" t="str">
            <v>0015/P3ADK/PB/2/2018</v>
          </cell>
          <cell r="C18">
            <v>43157</v>
          </cell>
          <cell r="D18" t="str">
            <v>006.111000.160</v>
          </cell>
          <cell r="E18" t="str">
            <v>Bendahara Pengeluaran Pembantu Bagian P3ADK</v>
          </cell>
          <cell r="F18">
            <v>43157</v>
          </cell>
          <cell r="G18" t="str">
            <v>109. - Program Peningkatan Perekonomian, Pengembangan Pendapatan Asli  Daerah Dan Kerjasama</v>
          </cell>
          <cell r="H18" t="str">
            <v>003. - Kerjasama Daerah</v>
          </cell>
          <cell r="I18" t="str">
            <v>075/BPK/P3ADK/2/2018</v>
          </cell>
          <cell r="J18" t="str">
            <v>Belanja Alat Tulis Kantor  Tali dan ID Card 100 pcs sebesar Rp. 700,000,-. Untuk acara APEKSI Kegiatan Kerjasama Daerah</v>
          </cell>
          <cell r="K18" t="str">
            <v>VERONIKA PENI ASIH</v>
          </cell>
          <cell r="L18" t="str">
            <v>BPD DIY</v>
          </cell>
          <cell r="M18" t="str">
            <v>006.2210.18742</v>
          </cell>
          <cell r="N18">
            <v>700000</v>
          </cell>
          <cell r="O18">
            <v>0</v>
          </cell>
          <cell r="P18">
            <v>700000</v>
          </cell>
          <cell r="R18" t="e">
            <v>#N/A</v>
          </cell>
          <cell r="S18" t="e">
            <v>#N/A</v>
          </cell>
          <cell r="V18">
            <v>0</v>
          </cell>
          <cell r="X18" t="e">
            <v>#N/A</v>
          </cell>
          <cell r="Y18" t="e">
            <v>#N/A</v>
          </cell>
          <cell r="AB18">
            <v>0</v>
          </cell>
          <cell r="AD18" t="e">
            <v>#N/A</v>
          </cell>
          <cell r="AE18" t="e">
            <v>#N/A</v>
          </cell>
          <cell r="AH18">
            <v>0</v>
          </cell>
          <cell r="AJ18" t="e">
            <v>#N/A</v>
          </cell>
          <cell r="AK18" t="e">
            <v>#N/A</v>
          </cell>
          <cell r="AN18">
            <v>0</v>
          </cell>
        </row>
        <row r="19">
          <cell r="A19">
            <v>15</v>
          </cell>
          <cell r="B19" t="str">
            <v>0016/P3ADK/PB/3/2018</v>
          </cell>
          <cell r="C19">
            <v>43160</v>
          </cell>
          <cell r="D19" t="str">
            <v>006.111000.160</v>
          </cell>
          <cell r="E19" t="str">
            <v>Bendahara Pengeluaran Pembantu Bagian P3ADK</v>
          </cell>
          <cell r="F19">
            <v>43160</v>
          </cell>
          <cell r="G19" t="str">
            <v>109. - Program Peningkatan Perekonomian, Pengembangan Pendapatan Asli  Daerah Dan Kerjasama</v>
          </cell>
          <cell r="H19" t="str">
            <v>001. - Perekonomian Pengembangan Pendapatan Asli Daerah (Pad)</v>
          </cell>
          <cell r="I19" t="str">
            <v>003/BPK/P3ADK/3/2018</v>
          </cell>
          <cell r="J19" t="str">
            <v xml:space="preserve">Belanja Jasa Penyedia/Tenaga Teknis Bagian P3ADK untuk bulan FEBRUARI 2018 Kegiatan Perekonomian Pengembangan Pendapatan Asli Daerah (PAD) </v>
          </cell>
          <cell r="K19" t="str">
            <v>SURNIATI</v>
          </cell>
          <cell r="L19" t="str">
            <v>BRI</v>
          </cell>
          <cell r="M19" t="str">
            <v>3006-01-000393-50-1</v>
          </cell>
          <cell r="N19">
            <v>1692058.5</v>
          </cell>
          <cell r="O19">
            <v>0</v>
          </cell>
          <cell r="P19">
            <v>1692058.5</v>
          </cell>
          <cell r="R19" t="e">
            <v>#N/A</v>
          </cell>
          <cell r="S19" t="e">
            <v>#N/A</v>
          </cell>
          <cell r="V19">
            <v>0</v>
          </cell>
          <cell r="X19" t="e">
            <v>#N/A</v>
          </cell>
          <cell r="Y19" t="e">
            <v>#N/A</v>
          </cell>
          <cell r="AB19">
            <v>0</v>
          </cell>
          <cell r="AD19" t="e">
            <v>#N/A</v>
          </cell>
          <cell r="AE19" t="e">
            <v>#N/A</v>
          </cell>
          <cell r="AH19">
            <v>0</v>
          </cell>
          <cell r="AJ19" t="e">
            <v>#N/A</v>
          </cell>
          <cell r="AK19" t="e">
            <v>#N/A</v>
          </cell>
          <cell r="AN19">
            <v>0</v>
          </cell>
        </row>
        <row r="20">
          <cell r="A20">
            <v>16</v>
          </cell>
          <cell r="B20" t="str">
            <v>0017/P3ADK/PB/3/2018</v>
          </cell>
          <cell r="C20">
            <v>43164</v>
          </cell>
          <cell r="D20" t="str">
            <v>006.111000.160</v>
          </cell>
          <cell r="E20" t="str">
            <v>Bendahara Pengeluaran Pembantu Bagian P3ADK</v>
          </cell>
          <cell r="F20">
            <v>43164</v>
          </cell>
          <cell r="G20" t="str">
            <v>001. - Program Pelayanan Administrasi Perkantoran</v>
          </cell>
          <cell r="H20" t="str">
            <v>019. - Penyediaan Jasa, Peralatan Dan Perlengkapan Kantor</v>
          </cell>
          <cell r="I20" t="str">
            <v>004/BPK/P3ADK/3/2018</v>
          </cell>
          <cell r="J20" t="str">
            <v xml:space="preserve">Belanja Peralatan Kebersihan dan Bahan Pembersih bulan Maret 2018 Bagian P3ADK Kegiatan Penyediaan Jasa, Peralatan Dan Perlengkapan Kantor </v>
          </cell>
          <cell r="K20" t="str">
            <v>SUHARDJO</v>
          </cell>
          <cell r="L20" t="str">
            <v>BPD DIY</v>
          </cell>
          <cell r="M20" t="str">
            <v>006.211.030794</v>
          </cell>
          <cell r="N20">
            <v>990000</v>
          </cell>
          <cell r="O20">
            <v>0</v>
          </cell>
          <cell r="P20">
            <v>990000</v>
          </cell>
          <cell r="R20" t="e">
            <v>#N/A</v>
          </cell>
          <cell r="S20" t="e">
            <v>#N/A</v>
          </cell>
          <cell r="V20">
            <v>0</v>
          </cell>
          <cell r="X20" t="e">
            <v>#N/A</v>
          </cell>
          <cell r="Y20" t="e">
            <v>#N/A</v>
          </cell>
          <cell r="AB20">
            <v>0</v>
          </cell>
          <cell r="AD20" t="e">
            <v>#N/A</v>
          </cell>
          <cell r="AE20" t="e">
            <v>#N/A</v>
          </cell>
          <cell r="AH20">
            <v>0</v>
          </cell>
          <cell r="AJ20" t="e">
            <v>#N/A</v>
          </cell>
          <cell r="AK20" t="e">
            <v>#N/A</v>
          </cell>
          <cell r="AN20">
            <v>0</v>
          </cell>
        </row>
        <row r="21">
          <cell r="A21">
            <v>17</v>
          </cell>
          <cell r="B21" t="str">
            <v>0018/P3ADK/PB/3/2018</v>
          </cell>
          <cell r="C21">
            <v>43164</v>
          </cell>
          <cell r="D21" t="str">
            <v>006.111000.160</v>
          </cell>
          <cell r="E21" t="str">
            <v>Bendahara Pengeluaran Pembantu Bagian P3ADK</v>
          </cell>
          <cell r="F21">
            <v>43164</v>
          </cell>
          <cell r="G21" t="str">
            <v>001. - Program Pelayanan Administrasi Perkantoran</v>
          </cell>
          <cell r="H21" t="str">
            <v>020. - Penyediaan Jasa Pengelola Pelayanan Perkantoran</v>
          </cell>
          <cell r="I21" t="str">
            <v>002/BPK/P3ADK/3/2018</v>
          </cell>
          <cell r="J21" t="str">
            <v>Honorarium PTT bulan FEBRUARI 2018 an. Endah Kartikasari cs 3 orang Bagian P3ADK dan Pembayaran BPJS  Tenaga Kerja dan Kesehatan bulan Maret 2018 Penyediaan Jasa Pengelola Pelayanan Perkantoran</v>
          </cell>
          <cell r="K21" t="str">
            <v>PD. BPR BANK JOGJA</v>
          </cell>
          <cell r="L21" t="str">
            <v>BANK JOGJA</v>
          </cell>
          <cell r="M21" t="str">
            <v>006.111.000.975</v>
          </cell>
          <cell r="N21">
            <v>5683167</v>
          </cell>
          <cell r="O21">
            <v>0</v>
          </cell>
          <cell r="P21">
            <v>5683167</v>
          </cell>
          <cell r="R21" t="e">
            <v>#N/A</v>
          </cell>
          <cell r="S21" t="e">
            <v>#N/A</v>
          </cell>
          <cell r="V21">
            <v>0</v>
          </cell>
          <cell r="X21" t="e">
            <v>#N/A</v>
          </cell>
          <cell r="Y21" t="e">
            <v>#N/A</v>
          </cell>
          <cell r="AB21">
            <v>0</v>
          </cell>
          <cell r="AD21" t="e">
            <v>#N/A</v>
          </cell>
          <cell r="AE21" t="e">
            <v>#N/A</v>
          </cell>
          <cell r="AH21">
            <v>0</v>
          </cell>
          <cell r="AJ21" t="e">
            <v>#N/A</v>
          </cell>
          <cell r="AK21" t="e">
            <v>#N/A</v>
          </cell>
          <cell r="AN21">
            <v>0</v>
          </cell>
        </row>
        <row r="22">
          <cell r="A22">
            <v>18</v>
          </cell>
          <cell r="B22" t="str">
            <v>0019/P3ADK/PB/3/2018</v>
          </cell>
          <cell r="C22">
            <v>43167</v>
          </cell>
          <cell r="D22" t="str">
            <v>006.111000.160</v>
          </cell>
          <cell r="E22" t="str">
            <v>Bendahara Pengeluaran Pembantu Bagian P3ADK</v>
          </cell>
          <cell r="F22">
            <v>43167</v>
          </cell>
          <cell r="G22" t="str">
            <v>001. - Program Pelayanan Administrasi Perkantoran</v>
          </cell>
          <cell r="H22" t="str">
            <v>018. - Penyediaan Rapat-Rapat Koordinasi Dan Konsultasi</v>
          </cell>
          <cell r="I22" t="str">
            <v>012/BPK/P3ADK/3/2018</v>
          </cell>
          <cell r="J22" t="str">
            <v>Belanja Perjalanan Dinas Luar Daerah ke JAKARTA a.n URAI HERMAN, S.S.T.P., M.Ec.Dev selama 3 hari Tgl. 8 s.d 10 Maret 2018 (Pembayaran Awal) Kegiatan Penyediaan Rapat-Rapat Koordinasi Dan Konsultasi</v>
          </cell>
          <cell r="K22" t="str">
            <v>Urai Herman, S.S.T.P, M.Ec.Dev.</v>
          </cell>
          <cell r="L22" t="str">
            <v>BPD DIY</v>
          </cell>
          <cell r="M22" t="str">
            <v>006.221.034140</v>
          </cell>
          <cell r="N22">
            <v>2000000</v>
          </cell>
          <cell r="O22">
            <v>0</v>
          </cell>
          <cell r="P22">
            <v>2000000</v>
          </cell>
          <cell r="R22" t="e">
            <v>#N/A</v>
          </cell>
          <cell r="S22" t="e">
            <v>#N/A</v>
          </cell>
          <cell r="V22">
            <v>0</v>
          </cell>
          <cell r="X22" t="e">
            <v>#N/A</v>
          </cell>
          <cell r="Y22" t="e">
            <v>#N/A</v>
          </cell>
          <cell r="AB22">
            <v>0</v>
          </cell>
          <cell r="AD22" t="e">
            <v>#N/A</v>
          </cell>
          <cell r="AE22" t="e">
            <v>#N/A</v>
          </cell>
          <cell r="AH22">
            <v>0</v>
          </cell>
          <cell r="AJ22" t="e">
            <v>#N/A</v>
          </cell>
          <cell r="AK22" t="e">
            <v>#N/A</v>
          </cell>
          <cell r="AN22">
            <v>0</v>
          </cell>
        </row>
        <row r="23">
          <cell r="A23">
            <v>19</v>
          </cell>
          <cell r="B23" t="str">
            <v>0020/P3ADK/PB/3/2018</v>
          </cell>
          <cell r="C23">
            <v>43167</v>
          </cell>
          <cell r="D23" t="str">
            <v>006.111000.160</v>
          </cell>
          <cell r="E23" t="str">
            <v>Bendahara Pengeluaran Pembantu Bagian P3ADK</v>
          </cell>
          <cell r="F23">
            <v>43167</v>
          </cell>
          <cell r="G23" t="str">
            <v>001. - Program Pelayanan Administrasi Perkantoran</v>
          </cell>
          <cell r="H23" t="str">
            <v>018. - Penyediaan Rapat-Rapat Koordinasi Dan Konsultasi</v>
          </cell>
          <cell r="I23" t="str">
            <v>013/BPK/P3ADK/3/2018</v>
          </cell>
          <cell r="J23" t="str">
            <v>Belanja Perjalanan Dinas Luar Daerah ke JAKARTA a.n Erlita Puspita Sari, S. Psi., Psi,  cs 2 orang selama 1 hari Tgl. 23 Februari 2018 Kegiatan Penyediaan Rapat-Rapat Koordinasi Dan Konsultasi</v>
          </cell>
          <cell r="K23" t="str">
            <v>Erlita Puspita S, S.Psi, Psi</v>
          </cell>
          <cell r="L23" t="str">
            <v>BPD DIY</v>
          </cell>
          <cell r="M23" t="str">
            <v>006.221.012097</v>
          </cell>
          <cell r="N23">
            <v>1997800</v>
          </cell>
          <cell r="O23">
            <v>0</v>
          </cell>
          <cell r="P23">
            <v>1997800</v>
          </cell>
          <cell r="Q23" t="str">
            <v>Dyah Yulianti Purnomo</v>
          </cell>
          <cell r="R23" t="str">
            <v>BPD DIY</v>
          </cell>
          <cell r="S23" t="str">
            <v>006.211.041136</v>
          </cell>
          <cell r="T23">
            <v>2207800</v>
          </cell>
          <cell r="V23">
            <v>2207800</v>
          </cell>
          <cell r="X23" t="e">
            <v>#N/A</v>
          </cell>
          <cell r="Y23" t="e">
            <v>#N/A</v>
          </cell>
          <cell r="AB23">
            <v>0</v>
          </cell>
          <cell r="AD23" t="e">
            <v>#N/A</v>
          </cell>
          <cell r="AE23" t="e">
            <v>#N/A</v>
          </cell>
          <cell r="AH23">
            <v>0</v>
          </cell>
          <cell r="AJ23" t="e">
            <v>#N/A</v>
          </cell>
          <cell r="AK23" t="e">
            <v>#N/A</v>
          </cell>
          <cell r="AN23">
            <v>0</v>
          </cell>
        </row>
        <row r="24">
          <cell r="A24">
            <v>20</v>
          </cell>
          <cell r="B24" t="str">
            <v>0021/P3ADK/PB/3/2018</v>
          </cell>
          <cell r="C24">
            <v>43168</v>
          </cell>
          <cell r="D24" t="str">
            <v>006.111000.160</v>
          </cell>
          <cell r="E24" t="str">
            <v>Bendahara Pengeluaran Pembantu Bagian P3ADK</v>
          </cell>
          <cell r="F24">
            <v>43168</v>
          </cell>
          <cell r="G24" t="str">
            <v>001. - Program Pelayanan Administrasi Perkantoran</v>
          </cell>
          <cell r="H24" t="str">
            <v>018. - Penyediaan Rapat-Rapat Koordinasi Dan Konsultasi</v>
          </cell>
          <cell r="I24" t="str">
            <v>014/BPK/P3ADK/3/2018</v>
          </cell>
          <cell r="J24" t="str">
            <v>Belanja Perjalanan Dinas Luar Daerah ke JAKARTA a.n Putut Purwandono, SE selama 1 hari Tgl. 7 Maret 2018 Kegiatan Penyediaan Rapat-Rapat Koordinasi Dan Konsultasi</v>
          </cell>
          <cell r="K24" t="str">
            <v>Putut Purwandono, SE</v>
          </cell>
          <cell r="L24" t="str">
            <v>BPD DIY</v>
          </cell>
          <cell r="M24" t="str">
            <v>006.221.021.788</v>
          </cell>
          <cell r="N24">
            <v>1527000</v>
          </cell>
          <cell r="O24">
            <v>0</v>
          </cell>
          <cell r="P24">
            <v>1527000</v>
          </cell>
          <cell r="R24" t="e">
            <v>#N/A</v>
          </cell>
          <cell r="S24" t="e">
            <v>#N/A</v>
          </cell>
          <cell r="V24">
            <v>0</v>
          </cell>
          <cell r="X24" t="e">
            <v>#N/A</v>
          </cell>
          <cell r="Y24" t="e">
            <v>#N/A</v>
          </cell>
          <cell r="AB24">
            <v>0</v>
          </cell>
          <cell r="AD24" t="e">
            <v>#N/A</v>
          </cell>
          <cell r="AE24" t="e">
            <v>#N/A</v>
          </cell>
          <cell r="AH24">
            <v>0</v>
          </cell>
          <cell r="AJ24" t="e">
            <v>#N/A</v>
          </cell>
          <cell r="AK24" t="e">
            <v>#N/A</v>
          </cell>
          <cell r="AN24">
            <v>0</v>
          </cell>
        </row>
        <row r="25">
          <cell r="A25">
            <v>21</v>
          </cell>
          <cell r="B25" t="str">
            <v>0022/P3ADK/PB/3/2018</v>
          </cell>
          <cell r="C25">
            <v>43168</v>
          </cell>
          <cell r="D25" t="str">
            <v>006.111000.160</v>
          </cell>
          <cell r="E25" t="str">
            <v>Bendahara Pengeluaran Pembantu Bagian P3ADK</v>
          </cell>
          <cell r="F25">
            <v>43168</v>
          </cell>
          <cell r="G25" t="str">
            <v>001. - Program Pelayanan Administrasi Perkantoran</v>
          </cell>
          <cell r="H25" t="str">
            <v>018. - Penyediaan Rapat-Rapat Koordinasi Dan Konsultasi</v>
          </cell>
          <cell r="I25" t="str">
            <v>018/BPK/P3ADK/3/2018</v>
          </cell>
          <cell r="J25" t="str">
            <v>Belanja Perjalanan Dinas Luar Daerah ke JAKARTA a.n Rr. Andarini, SE,. M.Si selama 2 hari Tgl. 7 s/d 8 Maret 2018 Kegiatan Penyediaan Rapat-Rapat Koordinasi Dan Konsultasi</v>
          </cell>
          <cell r="K25" t="str">
            <v>RR. Andarini, SE, Msi</v>
          </cell>
          <cell r="L25" t="str">
            <v>BPD DIY</v>
          </cell>
          <cell r="M25" t="str">
            <v>006.221.001658</v>
          </cell>
          <cell r="N25">
            <v>4419500</v>
          </cell>
          <cell r="O25">
            <v>0</v>
          </cell>
          <cell r="P25">
            <v>4419500</v>
          </cell>
          <cell r="R25" t="e">
            <v>#N/A</v>
          </cell>
          <cell r="S25" t="e">
            <v>#N/A</v>
          </cell>
          <cell r="V25">
            <v>0</v>
          </cell>
          <cell r="X25" t="e">
            <v>#N/A</v>
          </cell>
          <cell r="Y25" t="e">
            <v>#N/A</v>
          </cell>
          <cell r="AB25">
            <v>0</v>
          </cell>
          <cell r="AD25" t="e">
            <v>#N/A</v>
          </cell>
          <cell r="AE25" t="e">
            <v>#N/A</v>
          </cell>
          <cell r="AH25">
            <v>0</v>
          </cell>
          <cell r="AJ25" t="e">
            <v>#N/A</v>
          </cell>
          <cell r="AK25" t="e">
            <v>#N/A</v>
          </cell>
          <cell r="AN25">
            <v>0</v>
          </cell>
        </row>
        <row r="26">
          <cell r="A26">
            <v>22</v>
          </cell>
          <cell r="B26" t="str">
            <v>0023/P3ADK/PB/3/2018</v>
          </cell>
          <cell r="C26">
            <v>43171</v>
          </cell>
          <cell r="D26" t="str">
            <v>006.111000.160</v>
          </cell>
          <cell r="E26" t="str">
            <v>Bendahara Pengeluaran Pembantu Bagian P3ADK</v>
          </cell>
          <cell r="F26">
            <v>43171</v>
          </cell>
          <cell r="G26" t="str">
            <v>109. - Program Peningkatan Perekonomian, Pengembangan Pendapatan Asli  Daerah Dan Kerjasama</v>
          </cell>
          <cell r="H26" t="str">
            <v>003. - Kerjasama Daerah</v>
          </cell>
          <cell r="I26" t="str">
            <v>019/BPK/P3ADK/3/2018</v>
          </cell>
          <cell r="J26" t="str">
            <v>Belanja Iuran Anggota APEKSI Tahun 2018 Kota Yogyakarta Sebesar Rp. 35,000,000,- Kegiatan Kerjasama Daerah</v>
          </cell>
          <cell r="K26" t="str">
            <v>APEKSI</v>
          </cell>
          <cell r="L26" t="str">
            <v>BANK MANDIRI</v>
          </cell>
          <cell r="M26" t="str">
            <v>124-00-0435014-7</v>
          </cell>
          <cell r="N26">
            <v>35000000</v>
          </cell>
          <cell r="O26">
            <v>0</v>
          </cell>
          <cell r="P26">
            <v>35000000</v>
          </cell>
          <cell r="R26" t="e">
            <v>#N/A</v>
          </cell>
          <cell r="S26" t="e">
            <v>#N/A</v>
          </cell>
          <cell r="V26">
            <v>0</v>
          </cell>
          <cell r="X26" t="e">
            <v>#N/A</v>
          </cell>
          <cell r="Y26" t="e">
            <v>#N/A</v>
          </cell>
          <cell r="AB26">
            <v>0</v>
          </cell>
          <cell r="AD26" t="e">
            <v>#N/A</v>
          </cell>
          <cell r="AE26" t="e">
            <v>#N/A</v>
          </cell>
          <cell r="AH26">
            <v>0</v>
          </cell>
          <cell r="AJ26" t="e">
            <v>#N/A</v>
          </cell>
          <cell r="AK26" t="e">
            <v>#N/A</v>
          </cell>
          <cell r="AN26">
            <v>0</v>
          </cell>
        </row>
        <row r="27">
          <cell r="A27">
            <v>23</v>
          </cell>
          <cell r="B27" t="str">
            <v>0024/P3ADK/PB/3/2018</v>
          </cell>
          <cell r="C27">
            <v>43172</v>
          </cell>
          <cell r="D27" t="str">
            <v>006.111000.160</v>
          </cell>
          <cell r="E27" t="str">
            <v>Bendahara Pengeluaran Pembantu Bagian P3ADK</v>
          </cell>
          <cell r="F27">
            <v>43172</v>
          </cell>
          <cell r="G27" t="str">
            <v>109. - Program Peningkatan Perekonomian, Pengembangan Pendapatan Asli  Daerah Dan Kerjasama</v>
          </cell>
          <cell r="H27" t="str">
            <v>003. - Kerjasama Daerah</v>
          </cell>
          <cell r="I27" t="str">
            <v>020/BPK/P3ADK/3/2018</v>
          </cell>
          <cell r="J27" t="str">
            <v>Belanja Iuran Anggota APEKSI Komwil III Tahun 2018 Kota Yogyakarta Sebesar Rp. 15,000,000,- Kegiatan Kerjasama Daerah</v>
          </cell>
          <cell r="K27" t="str">
            <v>KOMWIL III APEKSI</v>
          </cell>
          <cell r="L27" t="str">
            <v>BPD DIY</v>
          </cell>
          <cell r="M27" t="str">
            <v>006.221.035871</v>
          </cell>
          <cell r="N27">
            <v>15000000</v>
          </cell>
          <cell r="O27">
            <v>0</v>
          </cell>
          <cell r="P27">
            <v>15000000</v>
          </cell>
          <cell r="R27" t="e">
            <v>#N/A</v>
          </cell>
          <cell r="S27" t="e">
            <v>#N/A</v>
          </cell>
          <cell r="V27">
            <v>0</v>
          </cell>
          <cell r="X27" t="e">
            <v>#N/A</v>
          </cell>
          <cell r="Y27" t="e">
            <v>#N/A</v>
          </cell>
          <cell r="AB27">
            <v>0</v>
          </cell>
          <cell r="AD27" t="e">
            <v>#N/A</v>
          </cell>
          <cell r="AE27" t="e">
            <v>#N/A</v>
          </cell>
          <cell r="AH27">
            <v>0</v>
          </cell>
          <cell r="AJ27" t="e">
            <v>#N/A</v>
          </cell>
          <cell r="AK27" t="e">
            <v>#N/A</v>
          </cell>
          <cell r="AN27">
            <v>0</v>
          </cell>
        </row>
        <row r="28">
          <cell r="A28">
            <v>24</v>
          </cell>
          <cell r="B28" t="str">
            <v>0025/P3ADK/PB/3/2018</v>
          </cell>
          <cell r="C28">
            <v>43172</v>
          </cell>
          <cell r="D28" t="str">
            <v>006.111000.160</v>
          </cell>
          <cell r="E28" t="str">
            <v>Bendahara Pengeluaran Pembantu Bagian P3ADK</v>
          </cell>
          <cell r="F28">
            <v>43172</v>
          </cell>
          <cell r="G28" t="str">
            <v>001. - Program Pelayanan Administrasi Perkantoran</v>
          </cell>
          <cell r="H28" t="str">
            <v>018. - Penyediaan Rapat-Rapat Koordinasi Dan Konsultasi</v>
          </cell>
          <cell r="I28" t="str">
            <v>021/BPK/P3ADK/3/2018</v>
          </cell>
          <cell r="J28" t="str">
            <v>Belanja Perjalanan Dinas Luar Daerah ke JAKARTA a.n Putut Purwandono, SE selama 2 hari Tgl. 13 s/d 14  Maret 2018 Kegiatan Penyediaan Rapat-Rapat Koordinasi Dan Konsultasi</v>
          </cell>
          <cell r="K28" t="str">
            <v>Putut Purwandono, SE</v>
          </cell>
          <cell r="L28" t="str">
            <v>BPD DIY</v>
          </cell>
          <cell r="M28" t="str">
            <v>006.221.021.788</v>
          </cell>
          <cell r="N28">
            <v>2000000</v>
          </cell>
          <cell r="O28">
            <v>0</v>
          </cell>
          <cell r="P28">
            <v>2000000</v>
          </cell>
          <cell r="R28" t="e">
            <v>#N/A</v>
          </cell>
          <cell r="S28" t="e">
            <v>#N/A</v>
          </cell>
          <cell r="V28">
            <v>0</v>
          </cell>
          <cell r="X28" t="e">
            <v>#N/A</v>
          </cell>
          <cell r="Y28" t="e">
            <v>#N/A</v>
          </cell>
          <cell r="AB28">
            <v>0</v>
          </cell>
          <cell r="AD28" t="e">
            <v>#N/A</v>
          </cell>
          <cell r="AE28" t="e">
            <v>#N/A</v>
          </cell>
          <cell r="AH28">
            <v>0</v>
          </cell>
          <cell r="AJ28" t="e">
            <v>#N/A</v>
          </cell>
          <cell r="AK28" t="e">
            <v>#N/A</v>
          </cell>
          <cell r="AN28">
            <v>0</v>
          </cell>
        </row>
        <row r="29">
          <cell r="A29">
            <v>25</v>
          </cell>
          <cell r="B29" t="str">
            <v>0026/P3ADK/PB/3/2018</v>
          </cell>
          <cell r="C29">
            <v>43174</v>
          </cell>
          <cell r="D29" t="str">
            <v>006.111000.160</v>
          </cell>
          <cell r="E29" t="str">
            <v>Bendahara Pengeluaran Pembantu Bagian P3ADK</v>
          </cell>
          <cell r="F29">
            <v>43174</v>
          </cell>
          <cell r="G29" t="str">
            <v>001. - Program Pelayanan Administrasi Perkantoran</v>
          </cell>
          <cell r="H29" t="str">
            <v>018. - Penyediaan Rapat-Rapat Koordinasi Dan Konsultasi</v>
          </cell>
          <cell r="I29" t="str">
            <v>022/BPK/P3ADK/3/2018</v>
          </cell>
          <cell r="J29" t="str">
            <v>Belanja Perjalanan Dinas Luar Daerah ke JAKARTA a.n Putut Purwandono, SE selama 2 hari Tgl. 13 s/d 14  Maret 2018 (PELUNASAN) Kegiatan Penyediaan Rapat-Rapat Koordinasi Dan Konsultasi</v>
          </cell>
          <cell r="K29" t="str">
            <v>Putut Purwandono, SE</v>
          </cell>
          <cell r="L29" t="str">
            <v>BPD DIY</v>
          </cell>
          <cell r="M29" t="str">
            <v>006.221.021.788</v>
          </cell>
          <cell r="N29">
            <v>1611473</v>
          </cell>
          <cell r="O29">
            <v>0</v>
          </cell>
          <cell r="P29">
            <v>1611473</v>
          </cell>
          <cell r="R29" t="e">
            <v>#N/A</v>
          </cell>
          <cell r="S29" t="e">
            <v>#N/A</v>
          </cell>
          <cell r="V29">
            <v>0</v>
          </cell>
          <cell r="X29" t="e">
            <v>#N/A</v>
          </cell>
          <cell r="Y29" t="e">
            <v>#N/A</v>
          </cell>
          <cell r="AB29">
            <v>0</v>
          </cell>
          <cell r="AD29" t="e">
            <v>#N/A</v>
          </cell>
          <cell r="AE29" t="e">
            <v>#N/A</v>
          </cell>
          <cell r="AH29">
            <v>0</v>
          </cell>
          <cell r="AJ29" t="e">
            <v>#N/A</v>
          </cell>
          <cell r="AK29" t="e">
            <v>#N/A</v>
          </cell>
          <cell r="AN29">
            <v>0</v>
          </cell>
        </row>
        <row r="30">
          <cell r="A30">
            <v>26</v>
          </cell>
          <cell r="B30" t="str">
            <v>0027/P3ADK/PB/3/2018</v>
          </cell>
          <cell r="C30">
            <v>43174</v>
          </cell>
          <cell r="D30" t="str">
            <v>006.111000.160</v>
          </cell>
          <cell r="E30" t="str">
            <v>Bendahara Pengeluaran Pembantu Bagian P3ADK</v>
          </cell>
          <cell r="F30">
            <v>43174</v>
          </cell>
          <cell r="G30" t="str">
            <v>001. - Program Pelayanan Administrasi Perkantoran</v>
          </cell>
          <cell r="H30" t="str">
            <v>018. - Penyediaan Rapat-Rapat Koordinasi Dan Konsultasi</v>
          </cell>
          <cell r="I30" t="str">
            <v>023/BPK/P3ADK/3/2018</v>
          </cell>
          <cell r="J30" t="str">
            <v>Belanja Perjalanan Dinas Luar Daerah ke JAKARTA a.n URAI HERMAN, S.S.T.P., M.Ec.Dev selama 3 hari Tgl. 8 s.d 10 Maret 2018 (PELUNASAN) Kegiatan Penyediaan Rapat-Rapat Koordinasi Dan Konsultasi</v>
          </cell>
          <cell r="K30" t="str">
            <v>Urai Herman, S.S.T.P, M.Ec.Dev.</v>
          </cell>
          <cell r="L30" t="str">
            <v>BPD DIY</v>
          </cell>
          <cell r="M30" t="str">
            <v>006.221.034140</v>
          </cell>
          <cell r="N30">
            <v>2661182</v>
          </cell>
          <cell r="O30">
            <v>0</v>
          </cell>
          <cell r="P30">
            <v>2661182</v>
          </cell>
          <cell r="R30" t="e">
            <v>#N/A</v>
          </cell>
          <cell r="S30" t="e">
            <v>#N/A</v>
          </cell>
          <cell r="V30">
            <v>0</v>
          </cell>
          <cell r="X30" t="e">
            <v>#N/A</v>
          </cell>
          <cell r="Y30" t="e">
            <v>#N/A</v>
          </cell>
          <cell r="AB30">
            <v>0</v>
          </cell>
          <cell r="AD30" t="e">
            <v>#N/A</v>
          </cell>
          <cell r="AE30" t="e">
            <v>#N/A</v>
          </cell>
          <cell r="AH30">
            <v>0</v>
          </cell>
          <cell r="AJ30" t="e">
            <v>#N/A</v>
          </cell>
          <cell r="AK30" t="e">
            <v>#N/A</v>
          </cell>
          <cell r="AN30">
            <v>0</v>
          </cell>
        </row>
        <row r="31">
          <cell r="A31">
            <v>27</v>
          </cell>
          <cell r="B31" t="str">
            <v>0028/P3ADK/PB/3/2018</v>
          </cell>
          <cell r="C31">
            <v>43181</v>
          </cell>
          <cell r="D31" t="str">
            <v>006.111000.160</v>
          </cell>
          <cell r="E31" t="str">
            <v>Bendahara Pengeluaran Pembantu Bagian P3ADK</v>
          </cell>
          <cell r="F31">
            <v>43181</v>
          </cell>
          <cell r="G31" t="str">
            <v>001. - Program Pelayanan Administrasi Perkantoran</v>
          </cell>
          <cell r="H31" t="str">
            <v>019. - Penyediaan Jasa, Peralatan Dan Perlengkapan Kantor</v>
          </cell>
          <cell r="I31" t="str">
            <v>043/BPK/P3ADK/3/2018</v>
          </cell>
          <cell r="J31" t="str">
            <v>Belanja Alat Tulis Kantor Bulan Maret 2018. Bagian p3adk Setda Kota Yogyakarta Sebesar Rp. 809,000,- Kegiatan Penyediaan Jasa, Peralatan Dan Perlengkapan Kantor</v>
          </cell>
          <cell r="K31" t="str">
            <v>BUDI SISWANTO</v>
          </cell>
          <cell r="L31" t="str">
            <v>BPD DIY</v>
          </cell>
          <cell r="M31" t="str">
            <v>056.211.008715</v>
          </cell>
          <cell r="N31">
            <v>809000</v>
          </cell>
          <cell r="O31">
            <v>0</v>
          </cell>
          <cell r="P31">
            <v>809000</v>
          </cell>
          <cell r="R31" t="e">
            <v>#N/A</v>
          </cell>
          <cell r="S31" t="e">
            <v>#N/A</v>
          </cell>
          <cell r="V31">
            <v>0</v>
          </cell>
          <cell r="X31" t="e">
            <v>#N/A</v>
          </cell>
          <cell r="Y31" t="e">
            <v>#N/A</v>
          </cell>
          <cell r="AB31">
            <v>0</v>
          </cell>
          <cell r="AD31" t="e">
            <v>#N/A</v>
          </cell>
          <cell r="AE31" t="e">
            <v>#N/A</v>
          </cell>
          <cell r="AH31">
            <v>0</v>
          </cell>
          <cell r="AJ31" t="e">
            <v>#N/A</v>
          </cell>
          <cell r="AK31" t="e">
            <v>#N/A</v>
          </cell>
          <cell r="AN31">
            <v>0</v>
          </cell>
        </row>
        <row r="32">
          <cell r="A32">
            <v>28</v>
          </cell>
          <cell r="B32" t="str">
            <v>0029/P3ADK/PB/3/2018</v>
          </cell>
          <cell r="C32">
            <v>43181</v>
          </cell>
          <cell r="D32" t="str">
            <v>006.111000.160</v>
          </cell>
          <cell r="E32" t="str">
            <v>Bendahara Pengeluaran Pembantu Bagian P3ADK</v>
          </cell>
          <cell r="F32">
            <v>43181</v>
          </cell>
          <cell r="G32" t="str">
            <v>001. - Program Pelayanan Administrasi Perkantoran</v>
          </cell>
          <cell r="H32" t="str">
            <v>019. - Penyediaan Jasa, Peralatan Dan Perlengkapan Kantor</v>
          </cell>
          <cell r="I32" t="str">
            <v>044/BPK/P3ADK/3/2018</v>
          </cell>
          <cell r="J32" t="str">
            <v>Belanja Materai 6000 sebanyak 50 buah @Rp. 6,000,-  = Rp. 300,000,- dan  Materai 3000 sebanyak 100 buah @Rp. 3,000,-  = Rp. 300,000,- Kegiatan Penyediaan Jasa, Peralatan Dan Perlengkapan Kantor</v>
          </cell>
          <cell r="K32" t="str">
            <v>POS INDONESIA</v>
          </cell>
          <cell r="L32" t="str">
            <v>BPD DIY</v>
          </cell>
          <cell r="M32" t="str">
            <v>006.111.001581</v>
          </cell>
          <cell r="N32">
            <v>600000</v>
          </cell>
          <cell r="O32">
            <v>0</v>
          </cell>
          <cell r="P32">
            <v>600000</v>
          </cell>
          <cell r="R32" t="e">
            <v>#N/A</v>
          </cell>
          <cell r="S32" t="e">
            <v>#N/A</v>
          </cell>
          <cell r="V32">
            <v>0</v>
          </cell>
          <cell r="X32" t="e">
            <v>#N/A</v>
          </cell>
          <cell r="Y32" t="e">
            <v>#N/A</v>
          </cell>
          <cell r="AB32">
            <v>0</v>
          </cell>
          <cell r="AD32" t="e">
            <v>#N/A</v>
          </cell>
          <cell r="AE32" t="e">
            <v>#N/A</v>
          </cell>
          <cell r="AH32">
            <v>0</v>
          </cell>
          <cell r="AJ32" t="e">
            <v>#N/A</v>
          </cell>
          <cell r="AK32" t="e">
            <v>#N/A</v>
          </cell>
          <cell r="AN32">
            <v>0</v>
          </cell>
        </row>
        <row r="33">
          <cell r="A33">
            <v>29</v>
          </cell>
          <cell r="B33" t="str">
            <v>0030/P3ADK/PB/3/2018</v>
          </cell>
          <cell r="C33">
            <v>43181</v>
          </cell>
          <cell r="D33" t="str">
            <v>006.111000.160</v>
          </cell>
          <cell r="E33" t="str">
            <v>Bendahara Pengeluaran Pembantu Bagian P3ADK</v>
          </cell>
          <cell r="F33">
            <v>43181</v>
          </cell>
          <cell r="G33" t="str">
            <v>005. - Program Peningkatan Kapasitas Sumber Daya Aparatur</v>
          </cell>
          <cell r="H33" t="str">
            <v>006. - Bimbingan Teknis Dan Diklat Peningkatan Kapasitas Aparatur</v>
          </cell>
          <cell r="I33" t="str">
            <v>045/BPK/P3ADK/3/2018</v>
          </cell>
          <cell r="J33" t="str">
            <v>Belanja Kursus-kursus Singkat/Pelatihan STATA untuk Pengolahan Data IFLS a.n Putut Purwandono, SE., M.Si sebesar @ Rp. 800,000,- Bimbingan Teknis dan Diklat Peningkatan Kapasitas Aparatur</v>
          </cell>
          <cell r="K33" t="str">
            <v>TUHU HERMAWAN</v>
          </cell>
          <cell r="L33" t="str">
            <v>BRI</v>
          </cell>
          <cell r="M33" t="str">
            <v>0029-01-100491-50-7</v>
          </cell>
          <cell r="N33">
            <v>800000</v>
          </cell>
          <cell r="O33">
            <v>0</v>
          </cell>
          <cell r="P33">
            <v>800000</v>
          </cell>
          <cell r="R33" t="e">
            <v>#N/A</v>
          </cell>
          <cell r="S33" t="e">
            <v>#N/A</v>
          </cell>
          <cell r="V33">
            <v>0</v>
          </cell>
          <cell r="X33" t="e">
            <v>#N/A</v>
          </cell>
          <cell r="Y33" t="e">
            <v>#N/A</v>
          </cell>
          <cell r="AB33">
            <v>0</v>
          </cell>
          <cell r="AD33" t="e">
            <v>#N/A</v>
          </cell>
          <cell r="AE33" t="e">
            <v>#N/A</v>
          </cell>
          <cell r="AH33">
            <v>0</v>
          </cell>
          <cell r="AJ33" t="e">
            <v>#N/A</v>
          </cell>
          <cell r="AK33" t="e">
            <v>#N/A</v>
          </cell>
          <cell r="AN33">
            <v>0</v>
          </cell>
        </row>
        <row r="34">
          <cell r="A34">
            <v>30</v>
          </cell>
          <cell r="B34" t="str">
            <v>0031/P3ADK/PB/3/2018</v>
          </cell>
          <cell r="C34">
            <v>43181</v>
          </cell>
          <cell r="D34" t="str">
            <v>006.111000.160</v>
          </cell>
          <cell r="E34" t="str">
            <v>Bendahara Pengeluaran Pembantu Bagian P3ADK</v>
          </cell>
          <cell r="F34">
            <v>43181</v>
          </cell>
          <cell r="G34" t="str">
            <v>005. - Program Peningkatan Kapasitas Sumber Daya Aparatur</v>
          </cell>
          <cell r="H34" t="str">
            <v>006. - Bimbingan Teknis Dan Diklat Peningkatan Kapasitas Aparatur</v>
          </cell>
          <cell r="I34" t="str">
            <v>046/BPK/P3ADK/3/2018</v>
          </cell>
          <cell r="J34" t="str">
            <v>Belanja Kursus-kursus Singkat/Pelatihan STATA untuk Evaluasi Dampak a.n Putut Purwandono, SE., M.Si sebesar @ Rp. 1,000,000,- Bimbingan Teknis dan Diklat Peningkatan Kapasitas Aparatur</v>
          </cell>
          <cell r="K34" t="str">
            <v>TUHU HERMAWAN</v>
          </cell>
          <cell r="L34" t="str">
            <v>BRI</v>
          </cell>
          <cell r="M34" t="str">
            <v>0029-01-100491-50-7</v>
          </cell>
          <cell r="N34">
            <v>1000000</v>
          </cell>
          <cell r="O34">
            <v>0</v>
          </cell>
          <cell r="P34">
            <v>1000000</v>
          </cell>
          <cell r="R34" t="e">
            <v>#N/A</v>
          </cell>
          <cell r="S34" t="e">
            <v>#N/A</v>
          </cell>
          <cell r="V34">
            <v>0</v>
          </cell>
          <cell r="X34" t="e">
            <v>#N/A</v>
          </cell>
          <cell r="Y34" t="e">
            <v>#N/A</v>
          </cell>
          <cell r="AB34">
            <v>0</v>
          </cell>
          <cell r="AD34" t="e">
            <v>#N/A</v>
          </cell>
          <cell r="AE34" t="e">
            <v>#N/A</v>
          </cell>
          <cell r="AH34">
            <v>0</v>
          </cell>
          <cell r="AJ34" t="e">
            <v>#N/A</v>
          </cell>
          <cell r="AK34" t="e">
            <v>#N/A</v>
          </cell>
          <cell r="AN34">
            <v>0</v>
          </cell>
        </row>
        <row r="35">
          <cell r="A35">
            <v>31</v>
          </cell>
          <cell r="B35" t="str">
            <v>0032/P3ADK/PB/3/2018</v>
          </cell>
          <cell r="C35">
            <v>43182</v>
          </cell>
          <cell r="D35" t="str">
            <v>006.111000.160</v>
          </cell>
          <cell r="E35" t="str">
            <v>Bendahara Pengeluaran Pembantu Bagian P3ADK</v>
          </cell>
          <cell r="F35">
            <v>43182</v>
          </cell>
          <cell r="G35" t="str">
            <v>002. - Program Peningkatan Sarana Dan Prasarana Aparatur</v>
          </cell>
          <cell r="H35" t="str">
            <v>024. - Pemeliharaan Rutin/Berkala Kendaraan Dinas/Operasional</v>
          </cell>
          <cell r="I35" t="str">
            <v>045/BPK/P3ADK/3/2018</v>
          </cell>
          <cell r="J35" t="str">
            <v>Belanja Jasa Service Kendaraan Dinas Roda 4 (AB 1354 UH)  Service Rutin Sebesar Rp. 956,250,- Pemeliharaan Rutin/Berkala Kendaraan Dinas/Operasional</v>
          </cell>
          <cell r="K35" t="str">
            <v>PT. NASMOCO BAHTERA MOTOR CAB. JANTI</v>
          </cell>
          <cell r="L35" t="str">
            <v>BANK MANDIRI</v>
          </cell>
          <cell r="M35" t="str">
            <v>137.00.9876.9876</v>
          </cell>
          <cell r="N35">
            <v>956250</v>
          </cell>
          <cell r="O35">
            <v>0</v>
          </cell>
          <cell r="P35">
            <v>956250</v>
          </cell>
          <cell r="Q35" t="str">
            <v>PT. NASMOCO BAHTERA MOTOR CAB. JANTI</v>
          </cell>
          <cell r="R35" t="str">
            <v>BANK MANDIRI</v>
          </cell>
          <cell r="S35" t="str">
            <v>137.00.9876.9876</v>
          </cell>
          <cell r="T35">
            <v>553048</v>
          </cell>
          <cell r="V35">
            <v>553048</v>
          </cell>
          <cell r="W35" t="str">
            <v>PT. NASMOCO BAHTERA MOTOR CAB. JANTI</v>
          </cell>
          <cell r="X35" t="str">
            <v>BANK MANDIRI</v>
          </cell>
          <cell r="Y35" t="str">
            <v>137.00.9876.9876</v>
          </cell>
          <cell r="Z35">
            <v>572498</v>
          </cell>
          <cell r="AB35">
            <v>572498</v>
          </cell>
          <cell r="AD35" t="e">
            <v>#N/A</v>
          </cell>
          <cell r="AE35" t="e">
            <v>#N/A</v>
          </cell>
          <cell r="AH35">
            <v>0</v>
          </cell>
          <cell r="AJ35" t="e">
            <v>#N/A</v>
          </cell>
          <cell r="AK35" t="e">
            <v>#N/A</v>
          </cell>
          <cell r="AN35">
            <v>0</v>
          </cell>
        </row>
        <row r="36">
          <cell r="A36">
            <v>32</v>
          </cell>
          <cell r="B36" t="str">
            <v>0033/P3ADK/PB/3/2018</v>
          </cell>
          <cell r="C36">
            <v>43182</v>
          </cell>
          <cell r="D36" t="str">
            <v>006.111000.160</v>
          </cell>
          <cell r="E36" t="str">
            <v>Bendahara Pengeluaran Pembantu Bagian P3ADK</v>
          </cell>
          <cell r="F36">
            <v>43182</v>
          </cell>
          <cell r="G36" t="str">
            <v>109. - Program Peningkatan Perekonomian, Pengembangan Pendapatan Asli  Daerah Dan Kerjasama</v>
          </cell>
          <cell r="H36" t="str">
            <v>003. - Kerjasama Daerah</v>
          </cell>
          <cell r="I36" t="str">
            <v>048/BPK/P3ADK/3/2018</v>
          </cell>
          <cell r="J36" t="str">
            <v>Belanja Alat Tulis Kantor untuk Acara Rakorwil APEKSI Blok Note 175 pcs @17,500,- dan 175 Pcs Bolpoint @19,000. Sebesar Rp. 6,387,500,- Kegiatan Kerjasama Daerah</v>
          </cell>
          <cell r="K36" t="str">
            <v>Ny. Sri Sunarti</v>
          </cell>
          <cell r="L36" t="str">
            <v>BPD DIY</v>
          </cell>
          <cell r="M36" t="str">
            <v>001.221.015.820</v>
          </cell>
          <cell r="N36">
            <v>6387500</v>
          </cell>
          <cell r="O36">
            <v>0</v>
          </cell>
          <cell r="P36">
            <v>6387500</v>
          </cell>
          <cell r="R36" t="e">
            <v>#N/A</v>
          </cell>
          <cell r="S36" t="e">
            <v>#N/A</v>
          </cell>
          <cell r="V36">
            <v>0</v>
          </cell>
          <cell r="X36" t="e">
            <v>#N/A</v>
          </cell>
          <cell r="Y36" t="e">
            <v>#N/A</v>
          </cell>
          <cell r="AB36">
            <v>0</v>
          </cell>
          <cell r="AD36" t="e">
            <v>#N/A</v>
          </cell>
          <cell r="AE36" t="e">
            <v>#N/A</v>
          </cell>
          <cell r="AH36">
            <v>0</v>
          </cell>
          <cell r="AJ36" t="e">
            <v>#N/A</v>
          </cell>
          <cell r="AK36" t="e">
            <v>#N/A</v>
          </cell>
          <cell r="AN36">
            <v>0</v>
          </cell>
        </row>
        <row r="37">
          <cell r="A37">
            <v>33</v>
          </cell>
          <cell r="B37" t="str">
            <v>0034/P3ADK/PB/3/2018</v>
          </cell>
          <cell r="C37">
            <v>43185</v>
          </cell>
          <cell r="D37" t="str">
            <v>006.111000.160</v>
          </cell>
          <cell r="E37" t="str">
            <v>Bendahara Pengeluaran Pembantu Bagian P3ADK</v>
          </cell>
          <cell r="F37">
            <v>43185</v>
          </cell>
          <cell r="G37" t="str">
            <v>001. - Program Pelayanan Administrasi Perkantoran</v>
          </cell>
          <cell r="H37" t="str">
            <v>019. - Penyediaan Jasa, Peralatan Dan Perlengkapan Kantor</v>
          </cell>
          <cell r="I37" t="str">
            <v>049/BPK/P3ADK/3/2018</v>
          </cell>
          <cell r="J37" t="str">
            <v>Belanja Modal Pengadaan Printer Bagian P3ADK Setda Kota Yogyakarta 2 buah Printer HP M154 A @3,679,500,- Sebesar Rp. 7,359,000,- Kegiatan Penyediaan Jasa, Peralatan Dan Perlengkapan Kantor</v>
          </cell>
          <cell r="K37" t="str">
            <v>HARRISMA COMPUTER CV</v>
          </cell>
          <cell r="L37" t="str">
            <v>BPD DIY</v>
          </cell>
          <cell r="M37" t="str">
            <v>001.111.000938</v>
          </cell>
          <cell r="N37">
            <v>7359000</v>
          </cell>
          <cell r="O37">
            <v>769350</v>
          </cell>
          <cell r="P37">
            <v>6589650</v>
          </cell>
          <cell r="R37" t="e">
            <v>#N/A</v>
          </cell>
          <cell r="S37" t="e">
            <v>#N/A</v>
          </cell>
          <cell r="V37">
            <v>0</v>
          </cell>
          <cell r="X37" t="e">
            <v>#N/A</v>
          </cell>
          <cell r="Y37" t="e">
            <v>#N/A</v>
          </cell>
          <cell r="AB37">
            <v>0</v>
          </cell>
          <cell r="AD37" t="e">
            <v>#N/A</v>
          </cell>
          <cell r="AE37" t="e">
            <v>#N/A</v>
          </cell>
          <cell r="AH37">
            <v>0</v>
          </cell>
          <cell r="AJ37" t="e">
            <v>#N/A</v>
          </cell>
          <cell r="AK37" t="e">
            <v>#N/A</v>
          </cell>
          <cell r="AN37">
            <v>0</v>
          </cell>
        </row>
        <row r="38">
          <cell r="A38">
            <v>34</v>
          </cell>
          <cell r="B38" t="str">
            <v>0035/P3ADK/PB/3/2018</v>
          </cell>
          <cell r="C38">
            <v>43185</v>
          </cell>
          <cell r="D38" t="str">
            <v>006.111000.160</v>
          </cell>
          <cell r="E38" t="str">
            <v>Bendahara Pengeluaran Pembantu Bagian P3ADK</v>
          </cell>
          <cell r="F38">
            <v>43185</v>
          </cell>
          <cell r="G38" t="str">
            <v>001. - Program Pelayanan Administrasi Perkantoran</v>
          </cell>
          <cell r="H38" t="str">
            <v>018. - Penyediaan Rapat-Rapat Koordinasi Dan Konsultasi</v>
          </cell>
          <cell r="I38" t="str">
            <v>050/BPK/P3ADK/3/2018</v>
          </cell>
          <cell r="J38" t="str">
            <v>Belanja Perjalanan Dinas Luar Daerah ke JAWA BARAT a.n Danang Soebagjono, SE cs 4 Orang selama 2 hari Tgl. 27 s/d 28  Maret 2018  (Pembayaran Awal) Kegiatan Penyediaan Rapat-Rapat Koordinasi Dan Konsultasi</v>
          </cell>
          <cell r="K38" t="str">
            <v>Danang Soebagjono, SE</v>
          </cell>
          <cell r="L38" t="str">
            <v>BPD DIY</v>
          </cell>
          <cell r="M38" t="str">
            <v>006.221.008072</v>
          </cell>
          <cell r="N38">
            <v>1330000</v>
          </cell>
          <cell r="P38">
            <v>1330000</v>
          </cell>
          <cell r="Q38" t="str">
            <v>Yuli Hidayat, S.E.</v>
          </cell>
          <cell r="R38" t="str">
            <v>BPD DIY</v>
          </cell>
          <cell r="S38" t="str">
            <v>006.221.012276</v>
          </cell>
          <cell r="T38">
            <v>1210000</v>
          </cell>
          <cell r="V38">
            <v>1210000</v>
          </cell>
          <cell r="W38" t="str">
            <v>Dwi Nanto Sujatmiko, SE</v>
          </cell>
          <cell r="X38" t="str">
            <v>BPD DIY</v>
          </cell>
          <cell r="Y38" t="str">
            <v>006.221.018847</v>
          </cell>
          <cell r="Z38">
            <v>1160000</v>
          </cell>
          <cell r="AB38">
            <v>1160000</v>
          </cell>
          <cell r="AC38" t="str">
            <v>BRIGITA PRIMA LISTIYANI</v>
          </cell>
          <cell r="AD38" t="str">
            <v>BPD DIY</v>
          </cell>
          <cell r="AE38" t="str">
            <v>060.221.000379</v>
          </cell>
          <cell r="AF38">
            <v>2825000</v>
          </cell>
          <cell r="AH38">
            <v>2825000</v>
          </cell>
          <cell r="AJ38" t="e">
            <v>#N/A</v>
          </cell>
          <cell r="AK38" t="e">
            <v>#N/A</v>
          </cell>
          <cell r="AN38">
            <v>0</v>
          </cell>
        </row>
        <row r="39">
          <cell r="A39">
            <v>35</v>
          </cell>
          <cell r="B39" t="str">
            <v>0036/P3ADK/PB/3/2018</v>
          </cell>
          <cell r="C39">
            <v>43185</v>
          </cell>
          <cell r="D39" t="str">
            <v>006.111000.160</v>
          </cell>
          <cell r="E39" t="str">
            <v>Bendahara Pengeluaran Pembantu Bagian P3ADK</v>
          </cell>
          <cell r="F39">
            <v>43185</v>
          </cell>
          <cell r="G39" t="str">
            <v>001. - Program Pelayanan Administrasi Perkantoran</v>
          </cell>
          <cell r="H39" t="str">
            <v>018. - Penyediaan Rapat-Rapat Koordinasi Dan Konsultasi</v>
          </cell>
          <cell r="I39" t="str">
            <v>051/BPK/P3ADK/3/2018</v>
          </cell>
          <cell r="J39" t="str">
            <v>Belanja Perjalanan Dinas Luar Daerah ke BANGKA BELITUNG a.n Agung Dwi Aryanto, SE selama 3 hari Tgl. 27 s/d 29  Maret 2018  (Pembayaran Awal) Kegiatan Penyediaan Rapat-Rapat Koordinasi Dan Konsultasi</v>
          </cell>
          <cell r="K39" t="str">
            <v>Agung Dwi Aryanto</v>
          </cell>
          <cell r="L39" t="str">
            <v>BPD DIY</v>
          </cell>
          <cell r="M39" t="str">
            <v>006.221.018456</v>
          </cell>
          <cell r="N39">
            <v>2500000</v>
          </cell>
          <cell r="P39">
            <v>2500000</v>
          </cell>
          <cell r="R39" t="e">
            <v>#N/A</v>
          </cell>
          <cell r="S39" t="e">
            <v>#N/A</v>
          </cell>
          <cell r="V39">
            <v>0</v>
          </cell>
          <cell r="X39" t="e">
            <v>#N/A</v>
          </cell>
          <cell r="Y39" t="e">
            <v>#N/A</v>
          </cell>
          <cell r="AB39">
            <v>0</v>
          </cell>
          <cell r="AD39" t="e">
            <v>#N/A</v>
          </cell>
          <cell r="AE39" t="e">
            <v>#N/A</v>
          </cell>
          <cell r="AH39">
            <v>0</v>
          </cell>
          <cell r="AJ39" t="e">
            <v>#N/A</v>
          </cell>
          <cell r="AK39" t="e">
            <v>#N/A</v>
          </cell>
          <cell r="AN39">
            <v>0</v>
          </cell>
        </row>
        <row r="40">
          <cell r="A40">
            <v>36</v>
          </cell>
          <cell r="B40" t="str">
            <v>0037/P3ADK/PB/3/2018</v>
          </cell>
          <cell r="C40">
            <v>43185</v>
          </cell>
          <cell r="D40" t="str">
            <v>006.111000.160</v>
          </cell>
          <cell r="E40" t="str">
            <v>Bendahara Pengeluaran Pembantu Bagian P3ADK</v>
          </cell>
          <cell r="F40">
            <v>43185</v>
          </cell>
          <cell r="G40" t="str">
            <v>001. - Program Pelayanan Administrasi Perkantoran</v>
          </cell>
          <cell r="H40" t="str">
            <v>018. - Penyediaan Rapat-Rapat Koordinasi Dan Konsultasi</v>
          </cell>
          <cell r="I40" t="str">
            <v>052/BPK/P3ADK/3/2018</v>
          </cell>
          <cell r="J40" t="str">
            <v>Belanja Perjalanan Dinas Luar Daerah ke PALEMBANG a.n Antonius Suhardi, SE selama 3 hari Tgl. 27 s/d 29  Maret 2018  (Pembayaran Awal) Kegiatan Penyediaan Rapat-Rapat Koordinasi Dan Konsultasi</v>
          </cell>
          <cell r="K40" t="str">
            <v>Antonius Suhardi, SE</v>
          </cell>
          <cell r="L40" t="str">
            <v>BPD DIY</v>
          </cell>
          <cell r="M40" t="str">
            <v>006.221.018846</v>
          </cell>
          <cell r="N40">
            <v>2500000</v>
          </cell>
          <cell r="P40">
            <v>2500000</v>
          </cell>
          <cell r="R40" t="e">
            <v>#N/A</v>
          </cell>
          <cell r="S40" t="e">
            <v>#N/A</v>
          </cell>
          <cell r="V40">
            <v>0</v>
          </cell>
          <cell r="X40" t="e">
            <v>#N/A</v>
          </cell>
          <cell r="Y40" t="e">
            <v>#N/A</v>
          </cell>
          <cell r="AB40">
            <v>0</v>
          </cell>
          <cell r="AD40" t="e">
            <v>#N/A</v>
          </cell>
          <cell r="AE40" t="e">
            <v>#N/A</v>
          </cell>
          <cell r="AH40">
            <v>0</v>
          </cell>
          <cell r="AJ40" t="e">
            <v>#N/A</v>
          </cell>
          <cell r="AK40" t="e">
            <v>#N/A</v>
          </cell>
          <cell r="AN40">
            <v>0</v>
          </cell>
        </row>
        <row r="41">
          <cell r="A41">
            <v>38</v>
          </cell>
          <cell r="B41" t="str">
            <v>0039/P3ADK/PB/3/2018</v>
          </cell>
          <cell r="C41">
            <v>43187</v>
          </cell>
          <cell r="D41" t="str">
            <v>006.111000.160</v>
          </cell>
          <cell r="E41" t="str">
            <v>Bendahara Pengeluaran Pembantu Bagian P3ADK</v>
          </cell>
          <cell r="F41">
            <v>43187</v>
          </cell>
          <cell r="G41" t="str">
            <v>002. - Program Peningkatan Sarana Dan Prasarana Aparatur</v>
          </cell>
          <cell r="H41" t="str">
            <v>024. - Pemeliharaan Rutin/Berkala Kendaraan Dinas/Operasional</v>
          </cell>
          <cell r="I41" t="str">
            <v>061/BPK/P3ADK/3/2018</v>
          </cell>
          <cell r="J41" t="str">
            <v>Belanja Penggantian Suku Cadang Kendaraan Operasional Roda 4 Bagian P3ADK AB 1033 UA. Penggantian Ban Luar Sebesar Rp. 1,815,000,- Pemeliharaan Rutin/Berkala Kendaraan Dinas/Operasional</v>
          </cell>
          <cell r="K41" t="str">
            <v>AGUS SULTONI, SE</v>
          </cell>
          <cell r="L41" t="str">
            <v>BPD DIY</v>
          </cell>
          <cell r="M41" t="str">
            <v>041.211.006719</v>
          </cell>
          <cell r="N41">
            <v>1815000</v>
          </cell>
          <cell r="P41">
            <v>1815000</v>
          </cell>
          <cell r="R41" t="e">
            <v>#N/A</v>
          </cell>
          <cell r="S41" t="e">
            <v>#N/A</v>
          </cell>
          <cell r="V41">
            <v>0</v>
          </cell>
          <cell r="X41" t="e">
            <v>#N/A</v>
          </cell>
          <cell r="Y41" t="e">
            <v>#N/A</v>
          </cell>
          <cell r="AB41">
            <v>0</v>
          </cell>
          <cell r="AD41" t="e">
            <v>#N/A</v>
          </cell>
          <cell r="AE41" t="e">
            <v>#N/A</v>
          </cell>
          <cell r="AH41">
            <v>0</v>
          </cell>
          <cell r="AJ41" t="e">
            <v>#N/A</v>
          </cell>
          <cell r="AK41" t="e">
            <v>#N/A</v>
          </cell>
          <cell r="AN41">
            <v>0</v>
          </cell>
        </row>
        <row r="42">
          <cell r="A42">
            <v>40</v>
          </cell>
          <cell r="B42" t="str">
            <v>0041/P3ADK/PB/3/2018</v>
          </cell>
          <cell r="C42">
            <v>43188</v>
          </cell>
          <cell r="D42" t="str">
            <v>006.111000.160</v>
          </cell>
          <cell r="E42" t="str">
            <v>Bendahara Pengeluaran Pembantu Bagian P3ADK</v>
          </cell>
          <cell r="F42">
            <v>43188</v>
          </cell>
          <cell r="G42" t="str">
            <v>109. - Program Peningkatan Perekonomian, Pengembangan Pendapatan Asli  Daerah Dan Kerjasama</v>
          </cell>
          <cell r="H42" t="str">
            <v>002. - Pembinaan Bumd Dan Blud</v>
          </cell>
          <cell r="I42" t="str">
            <v>065/BPK/P3ADK/3/2018</v>
          </cell>
          <cell r="J42" t="str">
            <v>Belanja Perjalanan Dinas Luar Daerah Narasumber FGD Inventarisasi Kebijakan Pengelolaan BUMD  a.n Bambang Ardianto cs 2 orang sebesar Rp. 4,729,000,- 4.03.4.03.01.E.109.002.5.2.2.15.02</v>
          </cell>
          <cell r="K42" t="str">
            <v>KOSUDGAMA</v>
          </cell>
          <cell r="L42" t="str">
            <v>BANK MANDIRI</v>
          </cell>
          <cell r="M42" t="str">
            <v>137.00.1277889-6</v>
          </cell>
          <cell r="N42">
            <v>4729000</v>
          </cell>
          <cell r="O42">
            <v>0</v>
          </cell>
          <cell r="P42">
            <v>4729000</v>
          </cell>
          <cell r="R42" t="e">
            <v>#N/A</v>
          </cell>
          <cell r="S42" t="e">
            <v>#N/A</v>
          </cell>
          <cell r="V42">
            <v>0</v>
          </cell>
          <cell r="X42" t="e">
            <v>#N/A</v>
          </cell>
          <cell r="Y42" t="e">
            <v>#N/A</v>
          </cell>
          <cell r="AB42">
            <v>0</v>
          </cell>
          <cell r="AD42" t="e">
            <v>#N/A</v>
          </cell>
          <cell r="AE42" t="e">
            <v>#N/A</v>
          </cell>
          <cell r="AH42">
            <v>0</v>
          </cell>
          <cell r="AJ42" t="e">
            <v>#N/A</v>
          </cell>
          <cell r="AK42" t="e">
            <v>#N/A</v>
          </cell>
          <cell r="AN42">
            <v>0</v>
          </cell>
        </row>
        <row r="43">
          <cell r="A43">
            <v>41</v>
          </cell>
          <cell r="B43" t="str">
            <v>0042/P3ADK/PB/4/2018</v>
          </cell>
          <cell r="C43">
            <v>43192</v>
          </cell>
          <cell r="D43" t="str">
            <v>006.111000.160</v>
          </cell>
          <cell r="E43" t="str">
            <v>Bendahara Pengeluaran Pembantu Bagian P3ADK</v>
          </cell>
          <cell r="F43">
            <v>43192</v>
          </cell>
          <cell r="G43" t="str">
            <v>109. - Program Peningkatan Perekonomian, Pengembangan Pendapatan Asli  Daerah Dan Kerjasama</v>
          </cell>
          <cell r="H43" t="str">
            <v>002. - Pembinaan Bumd Dan Blud</v>
          </cell>
          <cell r="I43" t="str">
            <v>005/BPK/P3ADK/4/2018</v>
          </cell>
          <cell r="J43" t="str">
            <v>Belanja Jasa Narasumber FGD Inventarisasi Kebijakan Pengelolaan BUMD  a.n Bambang Ardianto 4 sesi @ 850,000,- sebesar Rp. 3,400,000,- Kegiatan Pembinaan BUMD dan BLUD</v>
          </cell>
          <cell r="K43" t="str">
            <v>BAMBANG ARDIANTO</v>
          </cell>
          <cell r="L43" t="str">
            <v>BCA</v>
          </cell>
          <cell r="M43">
            <v>2910321971</v>
          </cell>
          <cell r="N43">
            <v>3400000</v>
          </cell>
          <cell r="O43">
            <v>510000</v>
          </cell>
          <cell r="P43">
            <v>2890000</v>
          </cell>
          <cell r="R43" t="e">
            <v>#N/A</v>
          </cell>
          <cell r="S43" t="e">
            <v>#N/A</v>
          </cell>
          <cell r="V43">
            <v>0</v>
          </cell>
          <cell r="X43" t="e">
            <v>#N/A</v>
          </cell>
          <cell r="Y43" t="e">
            <v>#N/A</v>
          </cell>
          <cell r="AB43">
            <v>0</v>
          </cell>
          <cell r="AD43" t="e">
            <v>#N/A</v>
          </cell>
          <cell r="AE43" t="e">
            <v>#N/A</v>
          </cell>
          <cell r="AH43">
            <v>0</v>
          </cell>
          <cell r="AJ43" t="e">
            <v>#N/A</v>
          </cell>
          <cell r="AK43" t="e">
            <v>#N/A</v>
          </cell>
          <cell r="AN43">
            <v>0</v>
          </cell>
        </row>
        <row r="44">
          <cell r="A44">
            <v>42</v>
          </cell>
          <cell r="B44" t="str">
            <v>0043/P3ADK/PB/4/2018</v>
          </cell>
          <cell r="C44">
            <v>43192</v>
          </cell>
          <cell r="D44" t="str">
            <v>006.111000.160</v>
          </cell>
          <cell r="E44" t="str">
            <v>Bendahara Pengeluaran Pembantu Bagian P3ADK</v>
          </cell>
          <cell r="F44">
            <v>43192</v>
          </cell>
          <cell r="G44" t="str">
            <v>109. - Program Peningkatan Perekonomian, Pengembangan Pendapatan Asli  Daerah Dan Kerjasama</v>
          </cell>
          <cell r="H44" t="str">
            <v>001. - Perekonomian Pengembangan Pendapatan Asli Daerah (Pad)</v>
          </cell>
          <cell r="I44" t="str">
            <v>003/BPK/P3ADK/4/2018</v>
          </cell>
          <cell r="J44" t="str">
            <v xml:space="preserve">Belanja Jasa Penyedia/Tenaga Teknis Bagian P3ADK untuk bulan MARET 2018 Kegiatan Perekonomian Pengembangan Pendapatan Asli Daerah (PAD) </v>
          </cell>
          <cell r="K44" t="str">
            <v>SURNIATI</v>
          </cell>
          <cell r="L44" t="str">
            <v>BRI</v>
          </cell>
          <cell r="M44" t="str">
            <v>3006-01-000393-50-1</v>
          </cell>
          <cell r="N44">
            <v>1692058.5</v>
          </cell>
          <cell r="O44">
            <v>0</v>
          </cell>
          <cell r="P44">
            <v>1692058.5</v>
          </cell>
          <cell r="R44" t="e">
            <v>#N/A</v>
          </cell>
          <cell r="S44" t="e">
            <v>#N/A</v>
          </cell>
          <cell r="V44">
            <v>0</v>
          </cell>
          <cell r="X44" t="e">
            <v>#N/A</v>
          </cell>
          <cell r="Y44" t="e">
            <v>#N/A</v>
          </cell>
          <cell r="AB44">
            <v>0</v>
          </cell>
          <cell r="AD44" t="e">
            <v>#N/A</v>
          </cell>
          <cell r="AE44" t="e">
            <v>#N/A</v>
          </cell>
          <cell r="AH44">
            <v>0</v>
          </cell>
          <cell r="AJ44" t="e">
            <v>#N/A</v>
          </cell>
          <cell r="AK44" t="e">
            <v>#N/A</v>
          </cell>
          <cell r="AN44">
            <v>0</v>
          </cell>
        </row>
        <row r="45">
          <cell r="A45">
            <v>43</v>
          </cell>
          <cell r="B45" t="str">
            <v>0044/P3ADK/PB/4/2018</v>
          </cell>
          <cell r="C45">
            <v>43194</v>
          </cell>
          <cell r="D45" t="str">
            <v>006.111000.160</v>
          </cell>
          <cell r="E45" t="str">
            <v>Bendahara Pengeluaran Pembantu Bagian P3ADK</v>
          </cell>
          <cell r="F45">
            <v>43194</v>
          </cell>
          <cell r="G45" t="str">
            <v>109. - Program Peningkatan Perekonomian, Pengembangan Pendapatan Asli  Daerah Dan Kerjasama</v>
          </cell>
          <cell r="H45" t="str">
            <v>002. - Pembinaan Bumd Dan Blud</v>
          </cell>
          <cell r="I45" t="str">
            <v>006/BPK/P3ADK/4/2018</v>
          </cell>
          <cell r="J45" t="str">
            <v>Belanja Makanan dan Minuman Rapat FGD Inventarisasi Kebijakan Pengelolaan BUMD Tanggal 27 Maret 2018 sebanyak 30 pack @Rp. 60,000,- Rp. 1,800,000,- Kegiatan Pembinaan BUMD dan BLUD</v>
          </cell>
          <cell r="K45" t="str">
            <v>DANNY ARYO PUTRO</v>
          </cell>
          <cell r="L45" t="str">
            <v>BPD DIY</v>
          </cell>
          <cell r="M45" t="str">
            <v>001.221.033318</v>
          </cell>
          <cell r="N45">
            <v>1800000</v>
          </cell>
          <cell r="O45">
            <v>0</v>
          </cell>
          <cell r="P45">
            <v>1800000</v>
          </cell>
          <cell r="R45" t="e">
            <v>#N/A</v>
          </cell>
          <cell r="S45" t="e">
            <v>#N/A</v>
          </cell>
          <cell r="V45">
            <v>0</v>
          </cell>
          <cell r="X45" t="e">
            <v>#N/A</v>
          </cell>
          <cell r="Y45" t="e">
            <v>#N/A</v>
          </cell>
          <cell r="AB45">
            <v>0</v>
          </cell>
          <cell r="AD45" t="e">
            <v>#N/A</v>
          </cell>
          <cell r="AE45" t="e">
            <v>#N/A</v>
          </cell>
          <cell r="AH45">
            <v>0</v>
          </cell>
          <cell r="AJ45" t="e">
            <v>#N/A</v>
          </cell>
          <cell r="AK45" t="e">
            <v>#N/A</v>
          </cell>
          <cell r="AN45">
            <v>0</v>
          </cell>
        </row>
        <row r="46">
          <cell r="A46">
            <v>44</v>
          </cell>
          <cell r="B46" t="str">
            <v>0045/P3ADK/PB/4/2018</v>
          </cell>
          <cell r="C46">
            <v>43195</v>
          </cell>
          <cell r="D46" t="str">
            <v>006.111000.160</v>
          </cell>
          <cell r="E46" t="str">
            <v>Bendahara Pengeluaran Pembantu Bagian P3ADK</v>
          </cell>
          <cell r="F46">
            <v>43195</v>
          </cell>
          <cell r="G46" t="str">
            <v>001. - Program Pelayanan Administrasi Perkantoran</v>
          </cell>
          <cell r="H46" t="str">
            <v>020. - Penyediaan Jasa Pengelola Pelayanan Perkantoran</v>
          </cell>
          <cell r="I46" t="str">
            <v>013/BPK/P3ADK/4/2018</v>
          </cell>
          <cell r="J46" t="str">
            <v>Honorarium PTT bulan MARET 2018 an. Endah Kartikasari cs 3 orang Bagian P3ADK dan Pembayaran BPJS  Tenaga Kerja dan Kesehatan bulan APRIL 2018 Penyediaan Jasa Pengelola Pelayanan Perkantoran</v>
          </cell>
          <cell r="K46" t="str">
            <v>PD. BPR BANK JOGJA</v>
          </cell>
          <cell r="L46" t="str">
            <v>BANK JOGJA</v>
          </cell>
          <cell r="M46" t="str">
            <v>006.111.000.975</v>
          </cell>
          <cell r="N46">
            <v>5683167</v>
          </cell>
          <cell r="O46">
            <v>0</v>
          </cell>
          <cell r="P46">
            <v>5683167</v>
          </cell>
          <cell r="R46" t="e">
            <v>#N/A</v>
          </cell>
          <cell r="S46" t="e">
            <v>#N/A</v>
          </cell>
          <cell r="V46">
            <v>0</v>
          </cell>
          <cell r="X46" t="e">
            <v>#N/A</v>
          </cell>
          <cell r="Y46" t="e">
            <v>#N/A</v>
          </cell>
          <cell r="AB46">
            <v>0</v>
          </cell>
          <cell r="AD46" t="e">
            <v>#N/A</v>
          </cell>
          <cell r="AE46" t="e">
            <v>#N/A</v>
          </cell>
          <cell r="AH46">
            <v>0</v>
          </cell>
          <cell r="AJ46" t="e">
            <v>#N/A</v>
          </cell>
          <cell r="AK46" t="e">
            <v>#N/A</v>
          </cell>
          <cell r="AN46">
            <v>0</v>
          </cell>
        </row>
        <row r="47">
          <cell r="A47">
            <v>45</v>
          </cell>
          <cell r="B47" t="str">
            <v>0046/P3ADK/PB/4/2018</v>
          </cell>
          <cell r="C47">
            <v>43195</v>
          </cell>
          <cell r="D47" t="str">
            <v>006.111000.160</v>
          </cell>
          <cell r="E47" t="str">
            <v>Bendahara Pengeluaran Pembantu Bagian P3ADK</v>
          </cell>
          <cell r="F47">
            <v>43195</v>
          </cell>
          <cell r="G47" t="str">
            <v>001. - Program Pelayanan Administrasi Perkantoran</v>
          </cell>
          <cell r="H47" t="str">
            <v>018. - Penyediaan Rapat-Rapat Koordinasi Dan Konsultasi</v>
          </cell>
          <cell r="I47" t="str">
            <v>014/BPK/P3ADK/4/2018</v>
          </cell>
          <cell r="J47" t="str">
            <v>Belanja Perjalanan Dinas Luar Daerah ke JAWA BARAT a.n Danang Soebagjono, SE cs 4 Orang selama 2 hari Tgl. 27 s/d 28  Maret 2018  (Pelunasan) Kegiatan Penyediaan Rapat-Rapat Koordinasi Dan Konsultasi</v>
          </cell>
          <cell r="K47" t="str">
            <v>BRIGITA PRIMA LISTIYANI</v>
          </cell>
          <cell r="L47" t="str">
            <v>BPD DIY</v>
          </cell>
          <cell r="M47" t="str">
            <v>060.221.000379</v>
          </cell>
          <cell r="N47">
            <v>4676800</v>
          </cell>
          <cell r="O47">
            <v>0</v>
          </cell>
          <cell r="P47">
            <v>4676809</v>
          </cell>
          <cell r="R47" t="e">
            <v>#N/A</v>
          </cell>
          <cell r="S47" t="e">
            <v>#N/A</v>
          </cell>
          <cell r="V47">
            <v>0</v>
          </cell>
          <cell r="X47" t="e">
            <v>#N/A</v>
          </cell>
          <cell r="Y47" t="e">
            <v>#N/A</v>
          </cell>
          <cell r="AB47">
            <v>0</v>
          </cell>
          <cell r="AD47" t="e">
            <v>#N/A</v>
          </cell>
          <cell r="AE47" t="e">
            <v>#N/A</v>
          </cell>
          <cell r="AH47">
            <v>0</v>
          </cell>
          <cell r="AJ47" t="e">
            <v>#N/A</v>
          </cell>
          <cell r="AK47" t="e">
            <v>#N/A</v>
          </cell>
          <cell r="AN47">
            <v>0</v>
          </cell>
        </row>
        <row r="48">
          <cell r="A48">
            <v>46</v>
          </cell>
          <cell r="B48" t="str">
            <v>0047/P3ADK/PB/4/2018</v>
          </cell>
          <cell r="C48">
            <v>43195</v>
          </cell>
          <cell r="D48" t="str">
            <v>006.111000.160</v>
          </cell>
          <cell r="E48" t="str">
            <v>Bendahara Pengeluaran Pembantu Bagian P3ADK</v>
          </cell>
          <cell r="F48">
            <v>43195</v>
          </cell>
          <cell r="G48" t="str">
            <v>001. - Program Pelayanan Administrasi Perkantoran</v>
          </cell>
          <cell r="H48" t="str">
            <v>018. - Penyediaan Rapat-Rapat Koordinasi Dan Konsultasi</v>
          </cell>
          <cell r="I48" t="str">
            <v>015/BPK/P3ADK/4/2018</v>
          </cell>
          <cell r="J48" t="str">
            <v>Belanja Perjalanan Dinas Luar Daerah ke BANGKA BELITUNG a.n Agung Dwi Aryanto, SE selama 3 hari Tgl. 27 s/d 29  Maret 2018  (Pelunasan) Kegiatan Penyediaan Rapat-Rapat Koordinasi Dan Konsultasi</v>
          </cell>
          <cell r="K48" t="str">
            <v>Agung Dwi Aryanto</v>
          </cell>
          <cell r="L48" t="str">
            <v>BPD DIY</v>
          </cell>
          <cell r="M48" t="str">
            <v>006.221.018456</v>
          </cell>
          <cell r="N48">
            <v>3404400</v>
          </cell>
          <cell r="O48">
            <v>0</v>
          </cell>
          <cell r="P48">
            <v>3404400</v>
          </cell>
          <cell r="R48" t="e">
            <v>#N/A</v>
          </cell>
          <cell r="S48" t="e">
            <v>#N/A</v>
          </cell>
          <cell r="V48">
            <v>0</v>
          </cell>
          <cell r="X48" t="e">
            <v>#N/A</v>
          </cell>
          <cell r="Y48" t="e">
            <v>#N/A</v>
          </cell>
          <cell r="AB48">
            <v>0</v>
          </cell>
          <cell r="AD48" t="e">
            <v>#N/A</v>
          </cell>
          <cell r="AE48" t="e">
            <v>#N/A</v>
          </cell>
          <cell r="AH48">
            <v>0</v>
          </cell>
          <cell r="AJ48" t="e">
            <v>#N/A</v>
          </cell>
          <cell r="AK48" t="e">
            <v>#N/A</v>
          </cell>
          <cell r="AN48">
            <v>0</v>
          </cell>
        </row>
        <row r="49">
          <cell r="A49">
            <v>47</v>
          </cell>
          <cell r="B49" t="str">
            <v>0048/P3ADK/PB/4/2018</v>
          </cell>
          <cell r="C49">
            <v>43195</v>
          </cell>
          <cell r="D49" t="str">
            <v>006.111000.160</v>
          </cell>
          <cell r="E49" t="str">
            <v>Bendahara Pengeluaran Pembantu Bagian P3ADK</v>
          </cell>
          <cell r="F49">
            <v>43195</v>
          </cell>
          <cell r="G49" t="str">
            <v>001. - Program Pelayanan Administrasi Perkantoran</v>
          </cell>
          <cell r="H49" t="str">
            <v>018. - Penyediaan Rapat-Rapat Koordinasi Dan Konsultasi</v>
          </cell>
          <cell r="I49" t="str">
            <v>016/BPK/P3ADK/4/2018</v>
          </cell>
          <cell r="J49" t="str">
            <v>Belanja Perjalanan Dinas Luar Daerah ke PALEMBANG a.n Antonius Suhardi, SE selama 3 hari Tgl. 27 s/d 29  Maret 2018  (Pelunasan) Kegiatan Penyediaan Rapat-Rapat Koordinasi Dan Konsultasi</v>
          </cell>
          <cell r="K49" t="str">
            <v>Antonius Suhardi, SE</v>
          </cell>
          <cell r="L49" t="str">
            <v>BPD DIY</v>
          </cell>
          <cell r="M49" t="str">
            <v>006.221.018846</v>
          </cell>
          <cell r="N49">
            <v>3734000</v>
          </cell>
          <cell r="O49">
            <v>0</v>
          </cell>
          <cell r="P49">
            <v>3734000</v>
          </cell>
          <cell r="R49" t="e">
            <v>#N/A</v>
          </cell>
          <cell r="S49" t="e">
            <v>#N/A</v>
          </cell>
          <cell r="V49">
            <v>0</v>
          </cell>
          <cell r="X49" t="e">
            <v>#N/A</v>
          </cell>
          <cell r="Y49" t="e">
            <v>#N/A</v>
          </cell>
          <cell r="AB49">
            <v>0</v>
          </cell>
          <cell r="AD49" t="e">
            <v>#N/A</v>
          </cell>
          <cell r="AE49" t="e">
            <v>#N/A</v>
          </cell>
          <cell r="AH49">
            <v>0</v>
          </cell>
          <cell r="AJ49" t="e">
            <v>#N/A</v>
          </cell>
          <cell r="AK49" t="e">
            <v>#N/A</v>
          </cell>
          <cell r="AN49">
            <v>0</v>
          </cell>
        </row>
        <row r="50">
          <cell r="A50">
            <v>48</v>
          </cell>
          <cell r="B50" t="str">
            <v>0049/P3ADK/PB/4/2018</v>
          </cell>
          <cell r="C50">
            <v>43199</v>
          </cell>
          <cell r="D50" t="str">
            <v>006.111000.160</v>
          </cell>
          <cell r="E50" t="str">
            <v>Bendahara Pengeluaran Pembantu Bagian P3ADK</v>
          </cell>
          <cell r="F50">
            <v>43199</v>
          </cell>
          <cell r="G50" t="str">
            <v>001. - Program Pelayanan Administrasi Perkantoran</v>
          </cell>
          <cell r="H50" t="str">
            <v>018. - Penyediaan Rapat-Rapat Koordinasi Dan Konsultasi</v>
          </cell>
          <cell r="I50" t="str">
            <v>014/BPK/P3ADK/4/2018</v>
          </cell>
          <cell r="J50" t="str">
            <v>Belanja Perjalanan Dinas Luar Daerah ke JAWA BARAT a.n Danang Soebagjono, SE cs 4 Orang selama 2 hari Tgl. 27 s/d 28  Maret 2018  (Pembayaran Kekurangan) Kegiatan Penyediaan Rapat-Rapat Koordinasi Dan Konsultasi</v>
          </cell>
          <cell r="K50" t="str">
            <v>BRIGITA PRIMA LISTIYANI</v>
          </cell>
          <cell r="L50" t="str">
            <v>BPD DIY</v>
          </cell>
          <cell r="M50" t="str">
            <v>060.221.000379</v>
          </cell>
          <cell r="N50">
            <v>50000</v>
          </cell>
          <cell r="O50">
            <v>0</v>
          </cell>
          <cell r="P50">
            <v>50000</v>
          </cell>
          <cell r="R50" t="e">
            <v>#N/A</v>
          </cell>
          <cell r="S50" t="e">
            <v>#N/A</v>
          </cell>
          <cell r="V50">
            <v>0</v>
          </cell>
          <cell r="X50" t="e">
            <v>#N/A</v>
          </cell>
          <cell r="Y50" t="e">
            <v>#N/A</v>
          </cell>
          <cell r="AB50">
            <v>0</v>
          </cell>
          <cell r="AD50" t="e">
            <v>#N/A</v>
          </cell>
          <cell r="AE50" t="e">
            <v>#N/A</v>
          </cell>
          <cell r="AH50">
            <v>0</v>
          </cell>
          <cell r="AJ50" t="e">
            <v>#N/A</v>
          </cell>
          <cell r="AK50" t="e">
            <v>#N/A</v>
          </cell>
          <cell r="AN50">
            <v>0</v>
          </cell>
        </row>
        <row r="51">
          <cell r="A51">
            <v>49</v>
          </cell>
          <cell r="B51" t="str">
            <v>0050/P3ADK/PB/4/2018</v>
          </cell>
          <cell r="C51">
            <v>43202</v>
          </cell>
          <cell r="D51" t="str">
            <v>006.111000.160</v>
          </cell>
          <cell r="E51" t="str">
            <v>Bendahara Pengeluaran Pembantu Bagian P3ADK</v>
          </cell>
          <cell r="F51">
            <v>43202</v>
          </cell>
          <cell r="G51" t="str">
            <v>001. - Program Pelayanan Administrasi Perkantoran</v>
          </cell>
          <cell r="H51" t="str">
            <v>019. - Penyediaan Jasa, Peralatan Dan Perlengkapan Kantor</v>
          </cell>
          <cell r="I51" t="str">
            <v>039/BPK/P3ADK/4/2018</v>
          </cell>
          <cell r="J51" t="str">
            <v>Belanja Modal Pengadaan Komputer Note Book Bagian P3ADK Setda Kota Yogyakarta 1 buah NoteBook ASUS  - Sebesar Rp. 8,598,100,- Kegiatan Penyediaan Jasa, Peralatan Dan Perlengkapan Kantor</v>
          </cell>
          <cell r="K51" t="str">
            <v>ARFIANTO</v>
          </cell>
          <cell r="L51" t="str">
            <v>BCA</v>
          </cell>
          <cell r="M51">
            <v>8610410821</v>
          </cell>
          <cell r="N51">
            <v>8598100</v>
          </cell>
          <cell r="O51">
            <v>898891</v>
          </cell>
          <cell r="P51">
            <v>7699208</v>
          </cell>
          <cell r="R51" t="e">
            <v>#N/A</v>
          </cell>
          <cell r="S51" t="e">
            <v>#N/A</v>
          </cell>
          <cell r="V51">
            <v>0</v>
          </cell>
          <cell r="X51" t="e">
            <v>#N/A</v>
          </cell>
          <cell r="Y51" t="e">
            <v>#N/A</v>
          </cell>
          <cell r="AB51">
            <v>0</v>
          </cell>
          <cell r="AD51" t="e">
            <v>#N/A</v>
          </cell>
          <cell r="AE51" t="e">
            <v>#N/A</v>
          </cell>
          <cell r="AH51">
            <v>0</v>
          </cell>
          <cell r="AJ51" t="e">
            <v>#N/A</v>
          </cell>
          <cell r="AK51" t="e">
            <v>#N/A</v>
          </cell>
          <cell r="AN51">
            <v>0</v>
          </cell>
        </row>
        <row r="52">
          <cell r="A52">
            <v>50</v>
          </cell>
          <cell r="B52" t="str">
            <v>0051/P3ADK/PB/4/2018</v>
          </cell>
          <cell r="C52">
            <v>43207</v>
          </cell>
          <cell r="D52" t="str">
            <v>006.111000.160</v>
          </cell>
          <cell r="E52" t="str">
            <v>Bendahara Pengeluaran Pembantu Bagian P3ADK</v>
          </cell>
          <cell r="F52">
            <v>43207</v>
          </cell>
          <cell r="G52" t="str">
            <v>109. - Program Peningkatan Perekonomian, Pengembangan Pendapatan Asli  Daerah Dan Kerjasama</v>
          </cell>
          <cell r="H52" t="str">
            <v>003. - Kerjasama Daerah</v>
          </cell>
          <cell r="I52" t="str">
            <v>043/BPK/P3ADK/4/2018</v>
          </cell>
          <cell r="J52" t="str">
            <v>Belanja Pembelian Tas untuk Kegiatan Rakerkomwil III APEKSI 175 buah Tas @ 105.000,-,- Sebesar Rp. 18,375,000,- (belum termasuk pajak) Kegiatan Kerjasama Daerah</v>
          </cell>
          <cell r="K52" t="str">
            <v>CV. GEMA KARSA MUDA</v>
          </cell>
          <cell r="L52" t="str">
            <v>BPD DIY</v>
          </cell>
          <cell r="M52" t="str">
            <v>001.111.001185</v>
          </cell>
          <cell r="N52">
            <v>20488125</v>
          </cell>
          <cell r="O52">
            <v>2113125</v>
          </cell>
          <cell r="P52">
            <v>18375000</v>
          </cell>
          <cell r="R52" t="e">
            <v>#N/A</v>
          </cell>
          <cell r="S52" t="e">
            <v>#N/A</v>
          </cell>
          <cell r="V52">
            <v>0</v>
          </cell>
          <cell r="X52" t="e">
            <v>#N/A</v>
          </cell>
          <cell r="Y52" t="e">
            <v>#N/A</v>
          </cell>
          <cell r="AB52">
            <v>0</v>
          </cell>
          <cell r="AD52" t="e">
            <v>#N/A</v>
          </cell>
          <cell r="AE52" t="e">
            <v>#N/A</v>
          </cell>
          <cell r="AH52">
            <v>0</v>
          </cell>
          <cell r="AJ52" t="e">
            <v>#N/A</v>
          </cell>
          <cell r="AK52" t="e">
            <v>#N/A</v>
          </cell>
          <cell r="AN52">
            <v>0</v>
          </cell>
        </row>
        <row r="53">
          <cell r="A53">
            <v>51</v>
          </cell>
          <cell r="B53" t="str">
            <v>0052/P3ADK/PB/4/2018</v>
          </cell>
          <cell r="C53">
            <v>43208</v>
          </cell>
          <cell r="D53" t="str">
            <v>006.111000.160</v>
          </cell>
          <cell r="E53" t="str">
            <v>Bendahara Pengeluaran Pembantu Bagian P3ADK</v>
          </cell>
          <cell r="F53">
            <v>43208</v>
          </cell>
          <cell r="G53" t="str">
            <v>001. - Program Pelayanan Administrasi Perkantoran</v>
          </cell>
          <cell r="H53" t="str">
            <v>019. - Penyediaan Jasa, Peralatan Dan Perlengkapan Kantor</v>
          </cell>
          <cell r="I53" t="str">
            <v>053/BPK/P3ADK/4/2018</v>
          </cell>
          <cell r="J53" t="str">
            <v>Belanja Alat Tulis Kantor Bulan April 2018. Bagian p3adk Setda Kota Yogyakarta Sebesar Rp. 3,593,300,- Kegiatan Penyediaan Jasa, Peralatan Dan Perlengkapan Kantor</v>
          </cell>
          <cell r="K53" t="str">
            <v>SUHARDJO</v>
          </cell>
          <cell r="L53" t="str">
            <v>BPD DIY</v>
          </cell>
          <cell r="M53" t="str">
            <v>006.211.030794</v>
          </cell>
          <cell r="N53">
            <v>3593300</v>
          </cell>
          <cell r="O53">
            <v>375662</v>
          </cell>
          <cell r="P53">
            <v>3217638</v>
          </cell>
          <cell r="R53" t="e">
            <v>#N/A</v>
          </cell>
          <cell r="S53" t="e">
            <v>#N/A</v>
          </cell>
          <cell r="V53">
            <v>0</v>
          </cell>
          <cell r="X53" t="e">
            <v>#N/A</v>
          </cell>
          <cell r="Y53" t="e">
            <v>#N/A</v>
          </cell>
          <cell r="AB53">
            <v>0</v>
          </cell>
          <cell r="AD53" t="e">
            <v>#N/A</v>
          </cell>
          <cell r="AE53" t="e">
            <v>#N/A</v>
          </cell>
          <cell r="AH53">
            <v>0</v>
          </cell>
          <cell r="AJ53" t="e">
            <v>#N/A</v>
          </cell>
          <cell r="AK53" t="e">
            <v>#N/A</v>
          </cell>
          <cell r="AN53">
            <v>0</v>
          </cell>
        </row>
        <row r="54">
          <cell r="A54">
            <v>52</v>
          </cell>
          <cell r="B54" t="str">
            <v>0053/P3ADK/PB/4/2018</v>
          </cell>
          <cell r="C54">
            <v>43215</v>
          </cell>
          <cell r="D54" t="str">
            <v>006.111000.160</v>
          </cell>
          <cell r="E54" t="str">
            <v>Bendahara Pengeluaran Pembantu Bagian P3ADK</v>
          </cell>
          <cell r="F54">
            <v>43215</v>
          </cell>
          <cell r="G54" t="str">
            <v>109. - Program Peningkatan Perekonomian, Pengembangan Pendapatan Asli  Daerah Dan Kerjasama</v>
          </cell>
          <cell r="H54" t="str">
            <v>003. - Kerjasama Daerah</v>
          </cell>
          <cell r="I54" t="str">
            <v>060/BPK/P3ADK/4/2018</v>
          </cell>
          <cell r="J54" t="str">
            <v>Belanja cetak buku panduan LO dalam rangka Rakerkomwil III APEKSI 25 eks @Rp. 25,000,- . Sejumlah Rp. 650,000,- Kegiatan Kerjasama Daerah</v>
          </cell>
          <cell r="K54" t="str">
            <v>NURDIN EFENDI</v>
          </cell>
          <cell r="L54" t="str">
            <v>BCA</v>
          </cell>
          <cell r="M54">
            <v>4456720111</v>
          </cell>
          <cell r="N54">
            <v>650000</v>
          </cell>
          <cell r="O54">
            <v>13000</v>
          </cell>
          <cell r="P54">
            <v>637000</v>
          </cell>
          <cell r="R54" t="e">
            <v>#N/A</v>
          </cell>
          <cell r="S54" t="e">
            <v>#N/A</v>
          </cell>
          <cell r="V54">
            <v>0</v>
          </cell>
          <cell r="X54" t="e">
            <v>#N/A</v>
          </cell>
          <cell r="Y54" t="e">
            <v>#N/A</v>
          </cell>
          <cell r="AB54">
            <v>0</v>
          </cell>
          <cell r="AD54" t="e">
            <v>#N/A</v>
          </cell>
          <cell r="AE54" t="e">
            <v>#N/A</v>
          </cell>
          <cell r="AH54">
            <v>0</v>
          </cell>
          <cell r="AJ54" t="e">
            <v>#N/A</v>
          </cell>
          <cell r="AK54" t="e">
            <v>#N/A</v>
          </cell>
          <cell r="AN54">
            <v>0</v>
          </cell>
        </row>
        <row r="55">
          <cell r="A55">
            <v>53</v>
          </cell>
          <cell r="B55" t="str">
            <v>0054/P3ADK/PB/4/2018</v>
          </cell>
          <cell r="C55">
            <v>43215</v>
          </cell>
          <cell r="D55" t="str">
            <v>006.111000.160</v>
          </cell>
          <cell r="E55" t="str">
            <v>Bendahara Pengeluaran Pembantu Bagian P3ADK</v>
          </cell>
          <cell r="F55">
            <v>43215</v>
          </cell>
          <cell r="G55" t="str">
            <v>109. - Program Peningkatan Perekonomian, Pengembangan Pendapatan Asli  Daerah Dan Kerjasama</v>
          </cell>
          <cell r="H55" t="str">
            <v>003. - Kerjasama Daerah</v>
          </cell>
          <cell r="I55" t="str">
            <v>061/BPK/P3ADK/4/2018</v>
          </cell>
          <cell r="J55" t="str">
            <v>Belanja cetak buku panduan peserta dalam rangka Rakerkomwil III APEKSI 130 eks @Rp. 25,000,- . Sejumlah Rp. 3,250,000,- Kegiatan Kerjasama Daerah</v>
          </cell>
          <cell r="K55" t="str">
            <v>NURDIN EFENDI</v>
          </cell>
          <cell r="L55" t="str">
            <v>BCA</v>
          </cell>
          <cell r="M55">
            <v>4456720111</v>
          </cell>
          <cell r="N55">
            <v>3250000</v>
          </cell>
          <cell r="O55">
            <v>354544</v>
          </cell>
          <cell r="P55">
            <v>2895456</v>
          </cell>
          <cell r="R55" t="e">
            <v>#N/A</v>
          </cell>
          <cell r="S55" t="e">
            <v>#N/A</v>
          </cell>
          <cell r="V55">
            <v>0</v>
          </cell>
          <cell r="X55" t="e">
            <v>#N/A</v>
          </cell>
          <cell r="Y55" t="e">
            <v>#N/A</v>
          </cell>
          <cell r="AB55">
            <v>0</v>
          </cell>
          <cell r="AD55" t="e">
            <v>#N/A</v>
          </cell>
          <cell r="AE55" t="e">
            <v>#N/A</v>
          </cell>
          <cell r="AH55">
            <v>0</v>
          </cell>
          <cell r="AJ55" t="e">
            <v>#N/A</v>
          </cell>
          <cell r="AK55" t="e">
            <v>#N/A</v>
          </cell>
          <cell r="AN55">
            <v>0</v>
          </cell>
        </row>
        <row r="56">
          <cell r="A56">
            <v>54</v>
          </cell>
          <cell r="B56" t="str">
            <v>0055/P3ADK/PB/4/2018</v>
          </cell>
          <cell r="C56">
            <v>43215</v>
          </cell>
          <cell r="D56" t="str">
            <v>006.111000.160</v>
          </cell>
          <cell r="E56" t="str">
            <v>Bendahara Pengeluaran Pembantu Bagian P3ADK</v>
          </cell>
          <cell r="F56">
            <v>43215</v>
          </cell>
          <cell r="G56" t="str">
            <v>109. - Program Peningkatan Perekonomian, Pengembangan Pendapatan Asli  Daerah Dan Kerjasama</v>
          </cell>
          <cell r="H56" t="str">
            <v>003. - Kerjasama Daerah</v>
          </cell>
          <cell r="I56" t="str">
            <v>059/BPK/P3ADK/4/2018</v>
          </cell>
          <cell r="J56" t="str">
            <v>Belanja Telpon Pulsa untuk LO dalam Rakerkomwil III APEKSI 25 orang @Rp. 50,000,- selama 2 bulan. Sejumlah Rp. 2,500,000,- Kegiatan Kerjasama Daerah</v>
          </cell>
          <cell r="K56" t="str">
            <v>NITYA RAHARJANTA</v>
          </cell>
          <cell r="L56" t="str">
            <v>BPD DIY</v>
          </cell>
          <cell r="M56" t="str">
            <v>006.211.028436</v>
          </cell>
          <cell r="N56">
            <v>2500000</v>
          </cell>
          <cell r="O56">
            <v>0</v>
          </cell>
          <cell r="P56">
            <v>2500000</v>
          </cell>
          <cell r="R56" t="e">
            <v>#N/A</v>
          </cell>
          <cell r="S56" t="e">
            <v>#N/A</v>
          </cell>
          <cell r="V56">
            <v>0</v>
          </cell>
          <cell r="X56" t="e">
            <v>#N/A</v>
          </cell>
          <cell r="Y56" t="e">
            <v>#N/A</v>
          </cell>
          <cell r="AB56">
            <v>0</v>
          </cell>
          <cell r="AD56" t="e">
            <v>#N/A</v>
          </cell>
          <cell r="AE56" t="e">
            <v>#N/A</v>
          </cell>
          <cell r="AH56">
            <v>0</v>
          </cell>
          <cell r="AJ56" t="e">
            <v>#N/A</v>
          </cell>
          <cell r="AK56" t="e">
            <v>#N/A</v>
          </cell>
          <cell r="AN56">
            <v>0</v>
          </cell>
        </row>
        <row r="57">
          <cell r="A57">
            <v>55</v>
          </cell>
          <cell r="B57" t="str">
            <v>0056/P3ADK/PB/4/2018</v>
          </cell>
          <cell r="C57">
            <v>43216</v>
          </cell>
          <cell r="D57" t="str">
            <v>006.111000.160</v>
          </cell>
          <cell r="E57" t="str">
            <v>Bendahara Pengeluaran Pembantu Bagian P3ADK</v>
          </cell>
          <cell r="F57">
            <v>43216</v>
          </cell>
          <cell r="G57" t="str">
            <v>109. - Program Peningkatan Perekonomian, Pengembangan Pendapatan Asli  Daerah Dan Kerjasama</v>
          </cell>
          <cell r="H57" t="str">
            <v>003. - Kerjasama Daerah</v>
          </cell>
          <cell r="I57" t="str">
            <v>062/BPK/P3ADK/4/2018</v>
          </cell>
          <cell r="J57" t="str">
            <v>Belanja Jasa Event Organizer dalam rangka Rakerkomwil III APEKSI 100 pack @Rp. 75,600,- . Sejumlah Rp. 7,560,000,- Kegiatan Kerjasama Daerah</v>
          </cell>
          <cell r="K57" t="str">
            <v>CV. JOGLO WISATA</v>
          </cell>
          <cell r="L57" t="str">
            <v>BRI</v>
          </cell>
          <cell r="M57" t="str">
            <v>1005-01-000173-56-8</v>
          </cell>
          <cell r="N57">
            <v>7560000</v>
          </cell>
          <cell r="O57">
            <v>824726</v>
          </cell>
          <cell r="P57">
            <v>6735274</v>
          </cell>
          <cell r="R57" t="e">
            <v>#N/A</v>
          </cell>
          <cell r="S57" t="e">
            <v>#N/A</v>
          </cell>
          <cell r="V57">
            <v>0</v>
          </cell>
          <cell r="X57" t="e">
            <v>#N/A</v>
          </cell>
          <cell r="Y57" t="e">
            <v>#N/A</v>
          </cell>
          <cell r="AB57">
            <v>0</v>
          </cell>
          <cell r="AD57" t="e">
            <v>#N/A</v>
          </cell>
          <cell r="AE57" t="e">
            <v>#N/A</v>
          </cell>
          <cell r="AH57">
            <v>0</v>
          </cell>
          <cell r="AJ57" t="e">
            <v>#N/A</v>
          </cell>
          <cell r="AK57" t="e">
            <v>#N/A</v>
          </cell>
          <cell r="AN57">
            <v>0</v>
          </cell>
        </row>
        <row r="58">
          <cell r="A58">
            <v>56</v>
          </cell>
          <cell r="B58" t="str">
            <v>0057/P3ADK/PB/4/2018</v>
          </cell>
          <cell r="C58">
            <v>43220</v>
          </cell>
          <cell r="D58" t="str">
            <v>006.111000.160</v>
          </cell>
          <cell r="E58" t="str">
            <v>Bendahara Pengeluaran Pembantu Bagian P3ADK</v>
          </cell>
          <cell r="F58">
            <v>43220</v>
          </cell>
          <cell r="G58" t="str">
            <v>109. - Program Peningkatan Perekonomian, Pengembangan Pendapatan Asli  Daerah Dan Kerjasama</v>
          </cell>
          <cell r="H58" t="str">
            <v>003. - Kerjasama Daerah</v>
          </cell>
          <cell r="I58" t="str">
            <v>063/BPK/P3ADK/4/2018</v>
          </cell>
          <cell r="J58" t="str">
            <v>Belanja Alat Tulis Kantor  ID Card 175 pcs @ Rp.11,000,- sebesar Rp. 1,925,000,-. Untuk acara RAKERKOMWIL APEKSI Kegiatan Kerjasama Daerah</v>
          </cell>
          <cell r="K58" t="str">
            <v>TRI YUWONO</v>
          </cell>
          <cell r="L58" t="str">
            <v>BCA</v>
          </cell>
          <cell r="M58">
            <v>4451050341</v>
          </cell>
          <cell r="N58">
            <v>1925000</v>
          </cell>
          <cell r="O58">
            <v>175000</v>
          </cell>
          <cell r="P58">
            <v>1750000</v>
          </cell>
          <cell r="R58" t="e">
            <v>#N/A</v>
          </cell>
          <cell r="S58" t="e">
            <v>#N/A</v>
          </cell>
          <cell r="V58">
            <v>0</v>
          </cell>
          <cell r="X58" t="e">
            <v>#N/A</v>
          </cell>
          <cell r="Y58" t="e">
            <v>#N/A</v>
          </cell>
          <cell r="AB58">
            <v>0</v>
          </cell>
          <cell r="AD58" t="e">
            <v>#N/A</v>
          </cell>
          <cell r="AE58" t="e">
            <v>#N/A</v>
          </cell>
          <cell r="AH58">
            <v>0</v>
          </cell>
          <cell r="AJ58" t="e">
            <v>#N/A</v>
          </cell>
          <cell r="AK58" t="e">
            <v>#N/A</v>
          </cell>
          <cell r="AN58">
            <v>0</v>
          </cell>
        </row>
        <row r="59">
          <cell r="A59">
            <v>57</v>
          </cell>
          <cell r="B59" t="str">
            <v>0058/P3ADK/PB/5/2018</v>
          </cell>
          <cell r="C59">
            <v>43222</v>
          </cell>
          <cell r="D59" t="str">
            <v>006.111000.160</v>
          </cell>
          <cell r="E59" t="str">
            <v>Bendahara Pengeluaran Pembantu Bagian P3ADK</v>
          </cell>
          <cell r="F59">
            <v>43222</v>
          </cell>
          <cell r="G59" t="str">
            <v>001. - Program Pelayanan Administrasi Perkantoran</v>
          </cell>
          <cell r="H59" t="str">
            <v>018. - Penyediaan Rapat-Rapat Koordinasi Dan Konsultasi</v>
          </cell>
          <cell r="I59" t="str">
            <v>003/BPK/P3ADK/5/2018</v>
          </cell>
          <cell r="J59" t="str">
            <v>Belanja Perjalanan Dinas Luar Daerah ke JAKARTA a.n Brigita Prima Listiyani selama 2 hari Tgl. 2 s.d 3 Mei 2018  (Pembayaran Awal) Kegiatan Penyediaan Rapat-Rapat Koordinasi Dan Konsultasi</v>
          </cell>
          <cell r="K59" t="str">
            <v>BRIGITA PRIMA LISTIYANI</v>
          </cell>
          <cell r="L59" t="str">
            <v>BPD DIY</v>
          </cell>
          <cell r="M59" t="str">
            <v>060.221.000379</v>
          </cell>
          <cell r="N59">
            <v>1920000</v>
          </cell>
          <cell r="O59">
            <v>0</v>
          </cell>
          <cell r="P59">
            <v>1920000</v>
          </cell>
          <cell r="R59" t="e">
            <v>#N/A</v>
          </cell>
          <cell r="S59" t="e">
            <v>#N/A</v>
          </cell>
          <cell r="V59">
            <v>0</v>
          </cell>
          <cell r="X59" t="e">
            <v>#N/A</v>
          </cell>
          <cell r="Y59" t="e">
            <v>#N/A</v>
          </cell>
          <cell r="AB59">
            <v>0</v>
          </cell>
          <cell r="AD59" t="e">
            <v>#N/A</v>
          </cell>
          <cell r="AE59" t="e">
            <v>#N/A</v>
          </cell>
          <cell r="AH59">
            <v>0</v>
          </cell>
          <cell r="AJ59" t="e">
            <v>#N/A</v>
          </cell>
          <cell r="AK59" t="e">
            <v>#N/A</v>
          </cell>
          <cell r="AN59">
            <v>0</v>
          </cell>
        </row>
        <row r="60">
          <cell r="A60">
            <v>58</v>
          </cell>
          <cell r="B60" t="str">
            <v>0059/P3ADK/PB/5/2018</v>
          </cell>
          <cell r="C60">
            <v>43222</v>
          </cell>
          <cell r="D60" t="str">
            <v>006.111000.160</v>
          </cell>
          <cell r="E60" t="str">
            <v>Bendahara Pengeluaran Pembantu Bagian P3ADK</v>
          </cell>
          <cell r="F60">
            <v>43222</v>
          </cell>
          <cell r="G60" t="str">
            <v>001. - Program Pelayanan Administrasi Perkantoran</v>
          </cell>
          <cell r="H60" t="str">
            <v>018. - Penyediaan Rapat-Rapat Koordinasi Dan Konsultasi</v>
          </cell>
          <cell r="I60" t="str">
            <v>004/BPK/P3ADK/5/2018</v>
          </cell>
          <cell r="J60" t="str">
            <v>Belanja Perjalanan Dinas Luar Daerah ke JAKARTA a.n Cahyaning Handadari, SE selama 2 hari Tgl. 2 s.d 3 Mei 2018  (Pembayaran Awal) Kegiatan Penyediaan Rapat-Rapat Koordinasi Dan Konsultasi</v>
          </cell>
          <cell r="K60" t="str">
            <v>CAHYANING HANDADARI, SE, MM</v>
          </cell>
          <cell r="L60" t="str">
            <v>BPD DIY</v>
          </cell>
          <cell r="M60" t="str">
            <v>006.221.037359</v>
          </cell>
          <cell r="N60">
            <v>1543000</v>
          </cell>
          <cell r="O60">
            <v>0</v>
          </cell>
          <cell r="P60">
            <v>1543000</v>
          </cell>
          <cell r="R60" t="e">
            <v>#N/A</v>
          </cell>
          <cell r="S60" t="e">
            <v>#N/A</v>
          </cell>
          <cell r="V60">
            <v>0</v>
          </cell>
          <cell r="X60" t="e">
            <v>#N/A</v>
          </cell>
          <cell r="Y60" t="e">
            <v>#N/A</v>
          </cell>
          <cell r="AB60">
            <v>0</v>
          </cell>
          <cell r="AD60" t="e">
            <v>#N/A</v>
          </cell>
          <cell r="AE60" t="e">
            <v>#N/A</v>
          </cell>
          <cell r="AH60">
            <v>0</v>
          </cell>
          <cell r="AJ60" t="e">
            <v>#N/A</v>
          </cell>
          <cell r="AK60" t="e">
            <v>#N/A</v>
          </cell>
          <cell r="AN60">
            <v>0</v>
          </cell>
        </row>
        <row r="61">
          <cell r="A61">
            <v>59</v>
          </cell>
          <cell r="B61" t="str">
            <v>0060/P3ADK/PB/5/2018</v>
          </cell>
          <cell r="C61">
            <v>43222</v>
          </cell>
          <cell r="D61" t="str">
            <v>006.111000.160</v>
          </cell>
          <cell r="E61" t="str">
            <v>Bendahara Pengeluaran Pembantu Bagian P3ADK</v>
          </cell>
          <cell r="F61">
            <v>43222</v>
          </cell>
          <cell r="G61" t="str">
            <v>109. - Program Peningkatan Perekonomian, Pengembangan Pendapatan Asli  Daerah Dan Kerjasama</v>
          </cell>
          <cell r="H61" t="str">
            <v>001. - Perekonomian Pengembangan Pendapatan Asli Daerah (Pad)</v>
          </cell>
          <cell r="I61" t="str">
            <v>005/BPK/P3ADK/5/2018</v>
          </cell>
          <cell r="J61" t="str">
            <v xml:space="preserve">Belanja Jasa Penyedia/Tenaga Teknis Bagian P3ADK untuk bulan APRIL 2018 Kegiatan Perekonomian Pengembangan Pendapatan Asli Daerah (PAD) </v>
          </cell>
          <cell r="K61" t="str">
            <v>SURNIATI</v>
          </cell>
          <cell r="L61" t="str">
            <v>BRI</v>
          </cell>
          <cell r="M61" t="str">
            <v>3006-01-000393-50-1</v>
          </cell>
          <cell r="N61">
            <v>1692058.5</v>
          </cell>
          <cell r="O61">
            <v>0</v>
          </cell>
          <cell r="P61">
            <v>1692058.5</v>
          </cell>
          <cell r="R61" t="e">
            <v>#N/A</v>
          </cell>
          <cell r="S61" t="e">
            <v>#N/A</v>
          </cell>
          <cell r="V61">
            <v>0</v>
          </cell>
          <cell r="X61" t="e">
            <v>#N/A</v>
          </cell>
          <cell r="Y61" t="e">
            <v>#N/A</v>
          </cell>
          <cell r="AB61">
            <v>0</v>
          </cell>
          <cell r="AD61" t="e">
            <v>#N/A</v>
          </cell>
          <cell r="AE61" t="e">
            <v>#N/A</v>
          </cell>
          <cell r="AH61">
            <v>0</v>
          </cell>
          <cell r="AJ61" t="e">
            <v>#N/A</v>
          </cell>
          <cell r="AK61" t="e">
            <v>#N/A</v>
          </cell>
          <cell r="AN61">
            <v>0</v>
          </cell>
        </row>
        <row r="62">
          <cell r="A62">
            <v>60</v>
          </cell>
          <cell r="B62" t="str">
            <v>0061/P3ADK/PB/5/2018</v>
          </cell>
          <cell r="C62">
            <v>43224</v>
          </cell>
          <cell r="D62" t="str">
            <v>006.111000.160</v>
          </cell>
          <cell r="E62" t="str">
            <v>Bendahara Pengeluaran Pembantu Bagian P3ADK</v>
          </cell>
          <cell r="F62">
            <v>43224</v>
          </cell>
          <cell r="G62" t="str">
            <v>001. - Program Pelayanan Administrasi Perkantoran</v>
          </cell>
          <cell r="H62" t="str">
            <v>020. - Penyediaan Jasa Pengelola Pelayanan Perkantoran</v>
          </cell>
          <cell r="I62" t="str">
            <v>009/BPK/P3ADK/5/2018</v>
          </cell>
          <cell r="J62" t="str">
            <v>Honorarium PTT bulan April 2018 an. Endah Kartikasari cs 3 orang Bagian P3ADK dan Pembayaran BPJS  Tenaga Kerja dan Kesehatan bulan Mei 2018 Penyediaan Jasa Pengelola Pelayanan Perkantoran</v>
          </cell>
          <cell r="K62" t="str">
            <v>PD. BPR BANK JOGJA</v>
          </cell>
          <cell r="L62" t="str">
            <v>BANK JOGJA</v>
          </cell>
          <cell r="M62" t="str">
            <v>006.111.000.975</v>
          </cell>
          <cell r="N62">
            <v>5683167</v>
          </cell>
          <cell r="O62">
            <v>0</v>
          </cell>
          <cell r="P62">
            <v>5683167</v>
          </cell>
          <cell r="R62" t="e">
            <v>#N/A</v>
          </cell>
          <cell r="S62" t="e">
            <v>#N/A</v>
          </cell>
          <cell r="V62">
            <v>0</v>
          </cell>
          <cell r="X62" t="e">
            <v>#N/A</v>
          </cell>
          <cell r="Y62" t="e">
            <v>#N/A</v>
          </cell>
          <cell r="AB62">
            <v>0</v>
          </cell>
          <cell r="AD62" t="e">
            <v>#N/A</v>
          </cell>
          <cell r="AE62" t="e">
            <v>#N/A</v>
          </cell>
          <cell r="AH62">
            <v>0</v>
          </cell>
          <cell r="AJ62" t="e">
            <v>#N/A</v>
          </cell>
          <cell r="AK62" t="e">
            <v>#N/A</v>
          </cell>
          <cell r="AN62">
            <v>0</v>
          </cell>
        </row>
        <row r="63">
          <cell r="A63">
            <v>61</v>
          </cell>
          <cell r="B63" t="str">
            <v>0062/P3ADK/PB/5/2018</v>
          </cell>
          <cell r="C63">
            <v>43228</v>
          </cell>
          <cell r="D63" t="str">
            <v>006.111000.160</v>
          </cell>
          <cell r="E63" t="str">
            <v>Bendahara Pengeluaran Pembantu Bagian P3ADK</v>
          </cell>
          <cell r="F63">
            <v>43228</v>
          </cell>
          <cell r="G63" t="str">
            <v>005. - Program Peningkatan Kapasitas Sumber Daya Aparatur</v>
          </cell>
          <cell r="H63" t="str">
            <v>006. - Bimbingan Teknis Dan Diklat Peningkatan Kapasitas Aparatur</v>
          </cell>
          <cell r="I63" t="str">
            <v>010/BPK/P3ADK/5/2018</v>
          </cell>
          <cell r="J63" t="str">
            <v>Belanja Kursus-kursus Singkat/Pelatihan Excel Tingkat Dasar 10 Peserta 2 hari. Sejumlah Rp. 8,700,000,- Bimbingan Teknis dan Diklat Peningkatan Kapasitas Aparatur</v>
          </cell>
          <cell r="K63" t="str">
            <v>INSPECT MULTI KONSULTAN. PT</v>
          </cell>
          <cell r="L63" t="str">
            <v>BRI</v>
          </cell>
          <cell r="M63" t="str">
            <v>0029-01-066056-50-0</v>
          </cell>
          <cell r="N63">
            <v>8700000</v>
          </cell>
          <cell r="O63">
            <v>0</v>
          </cell>
          <cell r="P63">
            <v>8700000</v>
          </cell>
          <cell r="R63" t="e">
            <v>#N/A</v>
          </cell>
          <cell r="S63" t="e">
            <v>#N/A</v>
          </cell>
          <cell r="V63">
            <v>0</v>
          </cell>
          <cell r="X63" t="e">
            <v>#N/A</v>
          </cell>
          <cell r="Y63" t="e">
            <v>#N/A</v>
          </cell>
          <cell r="AB63">
            <v>0</v>
          </cell>
          <cell r="AD63" t="e">
            <v>#N/A</v>
          </cell>
          <cell r="AE63" t="e">
            <v>#N/A</v>
          </cell>
          <cell r="AH63">
            <v>0</v>
          </cell>
          <cell r="AJ63" t="e">
            <v>#N/A</v>
          </cell>
          <cell r="AK63" t="e">
            <v>#N/A</v>
          </cell>
          <cell r="AN63">
            <v>0</v>
          </cell>
        </row>
        <row r="64">
          <cell r="A64">
            <v>62</v>
          </cell>
          <cell r="B64" t="str">
            <v>0063/P3ADK/PB/5/2018</v>
          </cell>
          <cell r="C64">
            <v>43228</v>
          </cell>
          <cell r="D64" t="str">
            <v>006.111000.160</v>
          </cell>
          <cell r="E64" t="str">
            <v>Bendahara Pengeluaran Pembantu Bagian P3ADK</v>
          </cell>
          <cell r="F64">
            <v>43228</v>
          </cell>
          <cell r="G64" t="str">
            <v>001. - Program Pelayanan Administrasi Perkantoran</v>
          </cell>
          <cell r="H64" t="str">
            <v>019. - Penyediaan Jasa, Peralatan Dan Perlengkapan Kantor</v>
          </cell>
          <cell r="I64" t="str">
            <v>013/BPK/P3ADK/5/2018</v>
          </cell>
          <cell r="J64" t="str">
            <v>Belanja Pemeliharaan Peralatan dan Perlengkapan Kantor Service Proyektor Service Proyektor 1 bh @ Rp. 2,200,000,- Kegiatan Penyediaan Jasa, Peralatan Dan Perlengkapan Kantor</v>
          </cell>
          <cell r="K64" t="str">
            <v>AGUS PRAYANTO WIYONO</v>
          </cell>
          <cell r="L64" t="str">
            <v>BRI</v>
          </cell>
          <cell r="M64" t="str">
            <v>3005-01-000781-50-6</v>
          </cell>
          <cell r="N64">
            <v>2200000</v>
          </cell>
          <cell r="O64">
            <v>240000</v>
          </cell>
          <cell r="P64">
            <v>1960000</v>
          </cell>
          <cell r="R64" t="e">
            <v>#N/A</v>
          </cell>
          <cell r="S64" t="e">
            <v>#N/A</v>
          </cell>
          <cell r="V64">
            <v>0</v>
          </cell>
          <cell r="X64" t="e">
            <v>#N/A</v>
          </cell>
          <cell r="Y64" t="e">
            <v>#N/A</v>
          </cell>
          <cell r="AB64">
            <v>0</v>
          </cell>
          <cell r="AD64" t="e">
            <v>#N/A</v>
          </cell>
          <cell r="AE64" t="e">
            <v>#N/A</v>
          </cell>
          <cell r="AH64">
            <v>0</v>
          </cell>
          <cell r="AJ64" t="e">
            <v>#N/A</v>
          </cell>
          <cell r="AK64" t="e">
            <v>#N/A</v>
          </cell>
          <cell r="AN64">
            <v>0</v>
          </cell>
        </row>
        <row r="65">
          <cell r="A65">
            <v>63</v>
          </cell>
          <cell r="B65" t="str">
            <v>0064/P3ADK/PB/5/2018</v>
          </cell>
          <cell r="C65">
            <v>43228</v>
          </cell>
          <cell r="D65" t="str">
            <v>006.111000.160</v>
          </cell>
          <cell r="E65" t="str">
            <v>Bendahara Pengeluaran Pembantu Bagian P3ADK</v>
          </cell>
          <cell r="F65">
            <v>43228</v>
          </cell>
          <cell r="G65" t="str">
            <v>109. - Program Peningkatan Perekonomian, Pengembangan Pendapatan Asli  Daerah Dan Kerjasama</v>
          </cell>
          <cell r="H65" t="str">
            <v>003. - Kerjasama Daerah</v>
          </cell>
          <cell r="I65" t="str">
            <v>019/BPK/P3ADK/5/2018</v>
          </cell>
          <cell r="J65" t="str">
            <v>Belanja Makanan dan Minuman Rapat Koordinasi LO Rakerkomwil III APEKSI 2018 Tanggal 2 Mei 2018 (30 org x 18,000,-) Kegiatan Kerjasama Daerah</v>
          </cell>
          <cell r="K65" t="str">
            <v>BRIGITA PRIMA LISTIYANI</v>
          </cell>
          <cell r="L65" t="str">
            <v>BPD DIY</v>
          </cell>
          <cell r="M65" t="str">
            <v>060.221.000379</v>
          </cell>
          <cell r="N65">
            <v>540000</v>
          </cell>
          <cell r="O65">
            <v>0</v>
          </cell>
          <cell r="P65">
            <v>540000</v>
          </cell>
          <cell r="R65" t="e">
            <v>#N/A</v>
          </cell>
          <cell r="S65" t="e">
            <v>#N/A</v>
          </cell>
          <cell r="V65">
            <v>0</v>
          </cell>
          <cell r="X65" t="e">
            <v>#N/A</v>
          </cell>
          <cell r="Y65" t="e">
            <v>#N/A</v>
          </cell>
          <cell r="AB65">
            <v>0</v>
          </cell>
          <cell r="AD65" t="e">
            <v>#N/A</v>
          </cell>
          <cell r="AE65" t="e">
            <v>#N/A</v>
          </cell>
          <cell r="AH65">
            <v>0</v>
          </cell>
          <cell r="AJ65" t="e">
            <v>#N/A</v>
          </cell>
          <cell r="AK65" t="e">
            <v>#N/A</v>
          </cell>
          <cell r="AN65">
            <v>0</v>
          </cell>
        </row>
        <row r="66">
          <cell r="A66">
            <v>64</v>
          </cell>
          <cell r="B66" t="str">
            <v>0065/P3ADK/PB/5/2018</v>
          </cell>
          <cell r="C66">
            <v>43234</v>
          </cell>
          <cell r="D66" t="str">
            <v>006.111000.160</v>
          </cell>
          <cell r="E66" t="str">
            <v>Bendahara Pengeluaran Pembantu Bagian P3ADK</v>
          </cell>
          <cell r="F66">
            <v>43234</v>
          </cell>
          <cell r="G66" t="str">
            <v>001. - Program Pelayanan Administrasi Perkantoran</v>
          </cell>
          <cell r="H66" t="str">
            <v>018. - Penyediaan Rapat-Rapat Koordinasi Dan Konsultasi</v>
          </cell>
          <cell r="I66" t="str">
            <v>030/BPK/P3ADK/5/2018</v>
          </cell>
          <cell r="J66" t="str">
            <v>Belanja Perjalanan Dinas Luar Daerah ke Jakarta a.n Cahyaning Handadari, SE selama 2 hari Tgl. 2 s/d 3 Mei 2018 (PELUNASAN) Kegiatan Penyediaan Rapat-Rapat Koordinasi Dan Konsultasi</v>
          </cell>
          <cell r="K66" t="str">
            <v>CAHYANING HANDADARI, SE, MM</v>
          </cell>
          <cell r="L66" t="str">
            <v>BPD DIY</v>
          </cell>
          <cell r="M66" t="str">
            <v>006.221.037359</v>
          </cell>
          <cell r="N66">
            <v>1667550</v>
          </cell>
          <cell r="O66">
            <v>0</v>
          </cell>
          <cell r="P66">
            <v>1667550</v>
          </cell>
          <cell r="R66" t="e">
            <v>#N/A</v>
          </cell>
          <cell r="S66" t="e">
            <v>#N/A</v>
          </cell>
          <cell r="V66">
            <v>0</v>
          </cell>
          <cell r="X66" t="e">
            <v>#N/A</v>
          </cell>
          <cell r="Y66" t="e">
            <v>#N/A</v>
          </cell>
          <cell r="AB66">
            <v>0</v>
          </cell>
          <cell r="AD66" t="e">
            <v>#N/A</v>
          </cell>
          <cell r="AE66" t="e">
            <v>#N/A</v>
          </cell>
          <cell r="AH66">
            <v>0</v>
          </cell>
          <cell r="AJ66" t="e">
            <v>#N/A</v>
          </cell>
          <cell r="AK66" t="e">
            <v>#N/A</v>
          </cell>
          <cell r="AN66">
            <v>0</v>
          </cell>
        </row>
        <row r="67">
          <cell r="A67">
            <v>65</v>
          </cell>
          <cell r="B67" t="str">
            <v>0066/P3ADK/PB/5/2018</v>
          </cell>
          <cell r="C67">
            <v>43234</v>
          </cell>
          <cell r="D67" t="str">
            <v>006.111000.160</v>
          </cell>
          <cell r="E67" t="str">
            <v>Bendahara Pengeluaran Pembantu Bagian P3ADK</v>
          </cell>
          <cell r="F67">
            <v>43234</v>
          </cell>
          <cell r="G67" t="str">
            <v>001. - Program Pelayanan Administrasi Perkantoran</v>
          </cell>
          <cell r="H67" t="str">
            <v>018. - Penyediaan Rapat-Rapat Koordinasi Dan Konsultasi</v>
          </cell>
          <cell r="I67" t="str">
            <v>031/BPK/P3ADK/5/2018</v>
          </cell>
          <cell r="J67" t="str">
            <v>Belanja Perjalanan Dinas Luar Daerah ke Jakarta a.n Brigitta Prima  Listiyani selama 2 hari Tgl. 2 s/d 3 Mei 2018 (PELUNASAN) Kegiatan Penyediaan Rapat-Rapat Koordinasi Dan Konsultasi</v>
          </cell>
          <cell r="K67" t="str">
            <v>BRIGITA PRIMA LISTIYANI</v>
          </cell>
          <cell r="L67" t="str">
            <v>BPD DIY</v>
          </cell>
          <cell r="M67" t="str">
            <v>060.221.000379</v>
          </cell>
          <cell r="N67">
            <v>1698360</v>
          </cell>
          <cell r="O67">
            <v>0</v>
          </cell>
          <cell r="P67">
            <v>1698360</v>
          </cell>
          <cell r="R67" t="e">
            <v>#N/A</v>
          </cell>
          <cell r="S67" t="e">
            <v>#N/A</v>
          </cell>
          <cell r="V67">
            <v>0</v>
          </cell>
          <cell r="X67" t="e">
            <v>#N/A</v>
          </cell>
          <cell r="Y67" t="e">
            <v>#N/A</v>
          </cell>
          <cell r="AB67">
            <v>0</v>
          </cell>
          <cell r="AD67" t="e">
            <v>#N/A</v>
          </cell>
          <cell r="AE67" t="e">
            <v>#N/A</v>
          </cell>
          <cell r="AH67">
            <v>0</v>
          </cell>
          <cell r="AJ67" t="e">
            <v>#N/A</v>
          </cell>
          <cell r="AK67" t="e">
            <v>#N/A</v>
          </cell>
          <cell r="AN67">
            <v>0</v>
          </cell>
        </row>
        <row r="68">
          <cell r="A68">
            <v>66</v>
          </cell>
          <cell r="B68" t="str">
            <v>0067/P3ADK/PB/5/2018</v>
          </cell>
          <cell r="C68">
            <v>43234</v>
          </cell>
          <cell r="D68" t="str">
            <v>006.111000.160</v>
          </cell>
          <cell r="E68" t="str">
            <v>Bendahara Pengeluaran Pembantu Bagian P3ADK</v>
          </cell>
          <cell r="F68">
            <v>43234</v>
          </cell>
          <cell r="G68" t="str">
            <v>001. - Program Pelayanan Administrasi Perkantoran</v>
          </cell>
          <cell r="H68" t="str">
            <v>018. - Penyediaan Rapat-Rapat Koordinasi Dan Konsultasi</v>
          </cell>
          <cell r="I68" t="str">
            <v>032/BPK/P3ADK/5/2018</v>
          </cell>
          <cell r="J68" t="str">
            <v>Belanja Perjalanan Dinas Luar Daerah ke Jakarta a.n Erlita Puspita S, S.Psi, Psi selama 1 hari Tgl. 8 Mei 2018  Kegiatan Penyediaan Rapat-Rapat Koordinasi Dan Konsultasi</v>
          </cell>
          <cell r="K68" t="str">
            <v>Erlita Puspita S, S.Psi, Psi</v>
          </cell>
          <cell r="L68" t="str">
            <v>BPD DIY</v>
          </cell>
          <cell r="M68" t="str">
            <v>006.221.012097</v>
          </cell>
          <cell r="N68">
            <v>1935500</v>
          </cell>
          <cell r="O68">
            <v>0</v>
          </cell>
          <cell r="P68">
            <v>1935500</v>
          </cell>
          <cell r="R68" t="e">
            <v>#N/A</v>
          </cell>
          <cell r="S68" t="e">
            <v>#N/A</v>
          </cell>
          <cell r="V68">
            <v>0</v>
          </cell>
          <cell r="X68" t="e">
            <v>#N/A</v>
          </cell>
          <cell r="Y68" t="e">
            <v>#N/A</v>
          </cell>
          <cell r="AB68">
            <v>0</v>
          </cell>
          <cell r="AD68" t="e">
            <v>#N/A</v>
          </cell>
          <cell r="AE68" t="e">
            <v>#N/A</v>
          </cell>
          <cell r="AH68">
            <v>0</v>
          </cell>
          <cell r="AJ68" t="e">
            <v>#N/A</v>
          </cell>
          <cell r="AK68" t="e">
            <v>#N/A</v>
          </cell>
          <cell r="AN68">
            <v>0</v>
          </cell>
        </row>
        <row r="69">
          <cell r="A69">
            <v>67</v>
          </cell>
          <cell r="B69" t="str">
            <v>0068/P3ADK/PB/5/2018</v>
          </cell>
          <cell r="C69">
            <v>43237</v>
          </cell>
          <cell r="D69" t="str">
            <v>006.111000.160</v>
          </cell>
          <cell r="E69" t="str">
            <v>Bendahara Pengeluaran Pembantu Bagian P3ADK</v>
          </cell>
          <cell r="F69">
            <v>43237</v>
          </cell>
          <cell r="G69" t="str">
            <v>002. - Program Peningkatan Sarana Dan Prasarana Aparatur</v>
          </cell>
          <cell r="H69" t="str">
            <v>024. - Pemeliharaan Rutin/Berkala Kendaraan Dinas/Operasional</v>
          </cell>
          <cell r="I69" t="str">
            <v>057/BPK/P3ADK/5/2018</v>
          </cell>
          <cell r="J69" t="str">
            <v>Belanja Penggantian Suku Cadang Kendaraan Operasional Roda 4 Bagian P3ADK AB 1354 UH. Penggantian 2 Ban Luar Sebesar Rp. 1,650,000,- (Harga sudah termasuk Pajak) Pemeliharaan Rutin/Berkala Kendaraan Dinas/Operasional</v>
          </cell>
          <cell r="K69" t="str">
            <v>AGUS SULTONI, SE</v>
          </cell>
          <cell r="L69" t="str">
            <v>BPD DIY</v>
          </cell>
          <cell r="M69" t="str">
            <v>041.211.006719</v>
          </cell>
          <cell r="N69">
            <v>1650000</v>
          </cell>
          <cell r="O69">
            <v>0</v>
          </cell>
          <cell r="P69">
            <v>1650000</v>
          </cell>
          <cell r="R69" t="e">
            <v>#N/A</v>
          </cell>
          <cell r="S69" t="e">
            <v>#N/A</v>
          </cell>
          <cell r="V69">
            <v>0</v>
          </cell>
          <cell r="X69" t="e">
            <v>#N/A</v>
          </cell>
          <cell r="Y69" t="e">
            <v>#N/A</v>
          </cell>
          <cell r="AB69">
            <v>0</v>
          </cell>
          <cell r="AD69" t="e">
            <v>#N/A</v>
          </cell>
          <cell r="AE69" t="e">
            <v>#N/A</v>
          </cell>
          <cell r="AH69">
            <v>0</v>
          </cell>
          <cell r="AJ69" t="e">
            <v>#N/A</v>
          </cell>
          <cell r="AK69" t="e">
            <v>#N/A</v>
          </cell>
          <cell r="AN69">
            <v>0</v>
          </cell>
        </row>
        <row r="70">
          <cell r="A70">
            <v>68</v>
          </cell>
          <cell r="B70" t="str">
            <v>0069/P3ADK/PB/5/2018</v>
          </cell>
          <cell r="C70">
            <v>43243</v>
          </cell>
          <cell r="D70" t="str">
            <v>006.111000.160</v>
          </cell>
          <cell r="E70" t="str">
            <v>Bendahara Pengeluaran Pembantu Bagian P3ADK</v>
          </cell>
          <cell r="F70">
            <v>43243</v>
          </cell>
          <cell r="G70" t="str">
            <v>001. - Program Pelayanan Administrasi Perkantoran</v>
          </cell>
          <cell r="H70" t="str">
            <v>019. - Penyediaan Jasa, Peralatan Dan Perlengkapan Kantor</v>
          </cell>
          <cell r="I70" t="str">
            <v>065/BPK/P3ADK/5/2018</v>
          </cell>
          <cell r="J70" t="str">
            <v>Belanja Modal Pengadaan Komputer PC Bagian P3ADK Setda Kota Yogyakarta 2 buah PC DEKSTOP DELL INSPIRON  - Sebesar Rp. 13,401,636,- Kegiatan Penyediaan Jasa, Peralatan Dan Perlengkapan Kantor</v>
          </cell>
          <cell r="K70" t="str">
            <v>PT AIRMAS BERKAT ABADI</v>
          </cell>
          <cell r="L70" t="str">
            <v>BANK MANDIRI</v>
          </cell>
          <cell r="M70" t="str">
            <v>137.00.4004404-8</v>
          </cell>
          <cell r="N70">
            <v>14741800</v>
          </cell>
          <cell r="O70">
            <v>1541187</v>
          </cell>
          <cell r="P70">
            <v>13200613</v>
          </cell>
          <cell r="R70" t="e">
            <v>#N/A</v>
          </cell>
          <cell r="S70" t="e">
            <v>#N/A</v>
          </cell>
          <cell r="V70">
            <v>0</v>
          </cell>
          <cell r="X70" t="e">
            <v>#N/A</v>
          </cell>
          <cell r="Y70" t="e">
            <v>#N/A</v>
          </cell>
          <cell r="AB70">
            <v>0</v>
          </cell>
          <cell r="AD70" t="e">
            <v>#N/A</v>
          </cell>
          <cell r="AE70" t="e">
            <v>#N/A</v>
          </cell>
          <cell r="AH70">
            <v>0</v>
          </cell>
          <cell r="AJ70" t="e">
            <v>#N/A</v>
          </cell>
          <cell r="AK70" t="e">
            <v>#N/A</v>
          </cell>
          <cell r="AN70">
            <v>0</v>
          </cell>
        </row>
        <row r="71">
          <cell r="A71">
            <v>69</v>
          </cell>
          <cell r="B71" t="str">
            <v>0070/P3ADK/PB/5/2018</v>
          </cell>
          <cell r="C71">
            <v>43245</v>
          </cell>
          <cell r="D71" t="str">
            <v>006.111000.160</v>
          </cell>
          <cell r="E71" t="str">
            <v>Bendahara Pengeluaran Pembantu Bagian P3ADK</v>
          </cell>
          <cell r="F71">
            <v>43245</v>
          </cell>
          <cell r="G71" t="str">
            <v>001. - Program Pelayanan Administrasi Perkantoran</v>
          </cell>
          <cell r="H71" t="str">
            <v>018. - Penyediaan Rapat-Rapat Koordinasi Dan Konsultasi</v>
          </cell>
          <cell r="I71" t="str">
            <v>066/BPK/P3ADK/5/2018</v>
          </cell>
          <cell r="J71" t="str">
            <v>Belanja Perjalanan Dinas Luar Daerah ke JAKARTA a.n Heribertus Soejatmiko, SIP,  cs 2 orang selama 1 hari Tgl. 25  Mei 2018 Kegiatan Penyediaan Rapat-Rapat Koordinasi Dan Konsultasi</v>
          </cell>
          <cell r="K71" t="str">
            <v>Heribertus Soedjatmiko, SIP</v>
          </cell>
          <cell r="L71" t="str">
            <v>BPD DIY</v>
          </cell>
          <cell r="M71" t="str">
            <v>006.221.028198</v>
          </cell>
          <cell r="N71">
            <v>680000</v>
          </cell>
          <cell r="P71">
            <v>680000</v>
          </cell>
          <cell r="Q71" t="str">
            <v>Dyah Yulianti Purnomo</v>
          </cell>
          <cell r="R71" t="str">
            <v>BPD DIY</v>
          </cell>
          <cell r="S71" t="str">
            <v>006.211.041136</v>
          </cell>
          <cell r="T71">
            <v>655000</v>
          </cell>
          <cell r="V71">
            <v>655000</v>
          </cell>
          <cell r="X71" t="e">
            <v>#N/A</v>
          </cell>
          <cell r="Y71" t="e">
            <v>#N/A</v>
          </cell>
          <cell r="AB71">
            <v>0</v>
          </cell>
          <cell r="AD71" t="e">
            <v>#N/A</v>
          </cell>
          <cell r="AE71" t="e">
            <v>#N/A</v>
          </cell>
          <cell r="AH71">
            <v>0</v>
          </cell>
          <cell r="AJ71" t="e">
            <v>#N/A</v>
          </cell>
          <cell r="AK71" t="e">
            <v>#N/A</v>
          </cell>
          <cell r="AN71">
            <v>0</v>
          </cell>
        </row>
        <row r="72">
          <cell r="A72">
            <v>70</v>
          </cell>
          <cell r="B72" t="str">
            <v>0071/P3ADK/PB/5/2018</v>
          </cell>
          <cell r="C72">
            <v>43245</v>
          </cell>
          <cell r="D72" t="str">
            <v>006.111000.160</v>
          </cell>
          <cell r="E72" t="str">
            <v>Bendahara Pengeluaran Pembantu Bagian P3ADK</v>
          </cell>
          <cell r="F72">
            <v>43245</v>
          </cell>
          <cell r="G72" t="str">
            <v>001. - Program Pelayanan Administrasi Perkantoran</v>
          </cell>
          <cell r="H72" t="str">
            <v>019. - Penyediaan Jasa, Peralatan Dan Perlengkapan Kantor</v>
          </cell>
          <cell r="I72" t="str">
            <v>067/BPK/P3ADK/5/2018</v>
          </cell>
          <cell r="J72" t="str">
            <v>Belanja Cetak Perlengkapan Kearsipan Bagian P3ADK  Sebesar Rp. 1,046,000 Kegiatan Penyediaan Jasa, Peralatan Dan Perlengkapan Kantor</v>
          </cell>
          <cell r="K72" t="str">
            <v>BUDI SISWANTO</v>
          </cell>
          <cell r="L72" t="str">
            <v>BPD DIY</v>
          </cell>
          <cell r="M72" t="str">
            <v>056.211.008715</v>
          </cell>
          <cell r="N72">
            <v>1046000</v>
          </cell>
          <cell r="O72">
            <v>95090</v>
          </cell>
          <cell r="P72">
            <v>950910</v>
          </cell>
          <cell r="R72" t="e">
            <v>#N/A</v>
          </cell>
          <cell r="S72" t="e">
            <v>#N/A</v>
          </cell>
          <cell r="V72">
            <v>0</v>
          </cell>
          <cell r="X72" t="e">
            <v>#N/A</v>
          </cell>
          <cell r="Y72" t="e">
            <v>#N/A</v>
          </cell>
          <cell r="AB72">
            <v>0</v>
          </cell>
          <cell r="AD72" t="e">
            <v>#N/A</v>
          </cell>
          <cell r="AE72" t="e">
            <v>#N/A</v>
          </cell>
          <cell r="AH72">
            <v>0</v>
          </cell>
          <cell r="AJ72" t="e">
            <v>#N/A</v>
          </cell>
          <cell r="AK72" t="e">
            <v>#N/A</v>
          </cell>
          <cell r="AN72">
            <v>0</v>
          </cell>
        </row>
        <row r="73">
          <cell r="A73">
            <v>71</v>
          </cell>
          <cell r="B73" t="str">
            <v>0072/P3ADK/PB/5/2018</v>
          </cell>
          <cell r="C73">
            <v>43245</v>
          </cell>
          <cell r="D73" t="str">
            <v>006.111000.160</v>
          </cell>
          <cell r="E73" t="str">
            <v>Bendahara Pengeluaran Pembantu Bagian P3ADK</v>
          </cell>
          <cell r="F73">
            <v>43245</v>
          </cell>
          <cell r="G73" t="str">
            <v>001. - Program Pelayanan Administrasi Perkantoran</v>
          </cell>
          <cell r="H73" t="str">
            <v>018. - Penyediaan Rapat-Rapat Koordinasi Dan Konsultasi</v>
          </cell>
          <cell r="I73" t="str">
            <v>068/BPK/P3ADK/5/2018</v>
          </cell>
          <cell r="J73" t="str">
            <v>Belanja Perjalanan Dinas Luar Daerah ke JAKARTA a.n RR. Andarini, SE, M.Si selama 2 hari Tgl.  23 s.d 24 Mei 2018 Kegiatan Penyediaan Rapat-Rapat Koordinasi Dan Konsultasi</v>
          </cell>
          <cell r="K73" t="str">
            <v>RR. Andarini, SE, Msi</v>
          </cell>
          <cell r="L73" t="str">
            <v>BPD DIY</v>
          </cell>
          <cell r="M73" t="str">
            <v>006.221.001658</v>
          </cell>
          <cell r="N73">
            <v>3555650</v>
          </cell>
          <cell r="O73">
            <v>0</v>
          </cell>
          <cell r="P73">
            <v>3555650</v>
          </cell>
          <cell r="R73" t="e">
            <v>#N/A</v>
          </cell>
          <cell r="S73" t="e">
            <v>#N/A</v>
          </cell>
          <cell r="V73">
            <v>0</v>
          </cell>
          <cell r="X73" t="e">
            <v>#N/A</v>
          </cell>
          <cell r="Y73" t="e">
            <v>#N/A</v>
          </cell>
          <cell r="AB73">
            <v>0</v>
          </cell>
          <cell r="AD73" t="e">
            <v>#N/A</v>
          </cell>
          <cell r="AE73" t="e">
            <v>#N/A</v>
          </cell>
          <cell r="AH73">
            <v>0</v>
          </cell>
          <cell r="AJ73" t="e">
            <v>#N/A</v>
          </cell>
          <cell r="AK73" t="e">
            <v>#N/A</v>
          </cell>
          <cell r="AN73">
            <v>0</v>
          </cell>
        </row>
        <row r="74">
          <cell r="A74">
            <v>72</v>
          </cell>
          <cell r="B74" t="str">
            <v>0073/P3ADK/PB/6/2018</v>
          </cell>
          <cell r="C74">
            <v>43255</v>
          </cell>
          <cell r="D74" t="str">
            <v>006.111000.160</v>
          </cell>
          <cell r="E74" t="str">
            <v>Bendahara Pengeluaran Pembantu Bagian P3ADK</v>
          </cell>
          <cell r="F74">
            <v>43255</v>
          </cell>
          <cell r="G74" t="str">
            <v>109. - Program Peningkatan Perekonomian, Pengembangan Pendapatan Asli  Daerah Dan Kerjasama</v>
          </cell>
          <cell r="H74" t="str">
            <v>001. - Perekonomian Pengembangan Pendapatan Asli Daerah (Pad)</v>
          </cell>
          <cell r="I74" t="str">
            <v>003/BPK/P3ADK/6/2018</v>
          </cell>
          <cell r="J74" t="str">
            <v xml:space="preserve">Belanja Jasa Penyedia/Tenaga Teknis Bagian P3ADK untuk bulan MEI 2018 Kegiatan Perekonomian Pengembangan Pendapatan Asli Daerah (PAD) </v>
          </cell>
          <cell r="K74" t="str">
            <v>SURNIATI</v>
          </cell>
          <cell r="L74" t="str">
            <v>BRI</v>
          </cell>
          <cell r="M74" t="str">
            <v>3006-01-000393-50-1</v>
          </cell>
          <cell r="N74">
            <v>1692058.5</v>
          </cell>
          <cell r="O74">
            <v>0</v>
          </cell>
          <cell r="P74">
            <v>1692058.5</v>
          </cell>
          <cell r="R74" t="e">
            <v>#N/A</v>
          </cell>
          <cell r="S74" t="e">
            <v>#N/A</v>
          </cell>
          <cell r="V74">
            <v>0</v>
          </cell>
          <cell r="X74" t="e">
            <v>#N/A</v>
          </cell>
          <cell r="Y74" t="e">
            <v>#N/A</v>
          </cell>
          <cell r="AB74">
            <v>0</v>
          </cell>
          <cell r="AD74" t="e">
            <v>#N/A</v>
          </cell>
          <cell r="AE74" t="e">
            <v>#N/A</v>
          </cell>
          <cell r="AH74">
            <v>0</v>
          </cell>
          <cell r="AJ74" t="e">
            <v>#N/A</v>
          </cell>
          <cell r="AK74" t="e">
            <v>#N/A</v>
          </cell>
          <cell r="AN74">
            <v>0</v>
          </cell>
        </row>
        <row r="75">
          <cell r="A75">
            <v>73</v>
          </cell>
          <cell r="B75" t="str">
            <v>0074/P3ADK/PB/6/2018</v>
          </cell>
          <cell r="C75">
            <v>43256</v>
          </cell>
          <cell r="D75" t="str">
            <v>006.111000.160</v>
          </cell>
          <cell r="E75" t="str">
            <v>Bendahara Pengeluaran Pembantu Bagian P3ADK</v>
          </cell>
          <cell r="F75">
            <v>43256</v>
          </cell>
          <cell r="G75" t="str">
            <v>001. - Program Pelayanan Administrasi Perkantoran</v>
          </cell>
          <cell r="H75" t="str">
            <v>020. - Penyediaan Jasa Pengelola Pelayanan Perkantoran</v>
          </cell>
          <cell r="I75" t="str">
            <v>006/BPK/P3ADK/6/2018</v>
          </cell>
          <cell r="J75" t="str">
            <v>Honorarium PTT bulan MEI 2018 an. Endah Kartikasari cs 3 orang Bagian P3ADK dan Pembayaran BPJS  Tenaga Kerja dan Kesehatan bulan JUNI 2018 Penyediaan Jasa Pengelola Pelayanan Perkantoran</v>
          </cell>
          <cell r="K75" t="str">
            <v>PD. BPR BANK JOGJA</v>
          </cell>
          <cell r="L75" t="str">
            <v>BANK JOGJA</v>
          </cell>
          <cell r="M75" t="str">
            <v>006.111.000.975</v>
          </cell>
          <cell r="N75">
            <v>5683167</v>
          </cell>
          <cell r="O75">
            <v>0</v>
          </cell>
          <cell r="P75">
            <v>5683167</v>
          </cell>
          <cell r="R75" t="e">
            <v>#N/A</v>
          </cell>
          <cell r="S75" t="e">
            <v>#N/A</v>
          </cell>
          <cell r="V75">
            <v>0</v>
          </cell>
          <cell r="X75" t="e">
            <v>#N/A</v>
          </cell>
          <cell r="Y75" t="e">
            <v>#N/A</v>
          </cell>
          <cell r="AB75">
            <v>0</v>
          </cell>
          <cell r="AD75" t="e">
            <v>#N/A</v>
          </cell>
          <cell r="AE75" t="e">
            <v>#N/A</v>
          </cell>
          <cell r="AH75">
            <v>0</v>
          </cell>
          <cell r="AJ75" t="e">
            <v>#N/A</v>
          </cell>
          <cell r="AK75" t="e">
            <v>#N/A</v>
          </cell>
          <cell r="AN75">
            <v>0</v>
          </cell>
        </row>
        <row r="76">
          <cell r="A76">
            <v>74</v>
          </cell>
          <cell r="B76" t="str">
            <v>0075/P3ADK/PB/6/2018</v>
          </cell>
          <cell r="C76">
            <v>43258</v>
          </cell>
          <cell r="D76" t="str">
            <v>006.111000.160</v>
          </cell>
          <cell r="E76" t="str">
            <v>Bendahara Pengeluaran Pembantu Bagian P3ADK</v>
          </cell>
          <cell r="F76">
            <v>43258</v>
          </cell>
          <cell r="G76" t="str">
            <v>001. - Program Pelayanan Administrasi Perkantoran</v>
          </cell>
          <cell r="H76" t="str">
            <v>018. - Penyediaan Rapat-Rapat Koordinasi Dan Konsultasi</v>
          </cell>
          <cell r="I76" t="str">
            <v>007/BPK/P3ADK/6/2018</v>
          </cell>
          <cell r="J76" t="str">
            <v>Belanja Perjalanan Dinas Luar Daerah ke JAKARTA a.n Heribertus Soejatmiko, SIP,  cs 2 orang selama 1 hari Tgl. 25  Mei 2018 (PELUNASAN) Kegiatan Penyediaan Rapat-Rapat Koordinasi Dan Konsultasi</v>
          </cell>
          <cell r="K76" t="str">
            <v>Heribertus Soedjatmiko, SIP</v>
          </cell>
          <cell r="L76" t="str">
            <v>BPD DIY</v>
          </cell>
          <cell r="M76" t="str">
            <v>006.221.028198</v>
          </cell>
          <cell r="N76">
            <v>1221498</v>
          </cell>
          <cell r="O76">
            <v>0</v>
          </cell>
          <cell r="P76">
            <v>1221498</v>
          </cell>
          <cell r="Q76" t="str">
            <v>Dyah Yulianti Purnomo</v>
          </cell>
          <cell r="R76" t="str">
            <v>BPD DIY</v>
          </cell>
          <cell r="S76" t="str">
            <v>006.211.041136</v>
          </cell>
          <cell r="T76">
            <v>841100</v>
          </cell>
          <cell r="V76">
            <v>841100</v>
          </cell>
          <cell r="X76" t="e">
            <v>#N/A</v>
          </cell>
          <cell r="Y76" t="e">
            <v>#N/A</v>
          </cell>
          <cell r="AB76">
            <v>0</v>
          </cell>
          <cell r="AD76" t="e">
            <v>#N/A</v>
          </cell>
          <cell r="AE76" t="e">
            <v>#N/A</v>
          </cell>
          <cell r="AH76">
            <v>0</v>
          </cell>
          <cell r="AJ76" t="e">
            <v>#N/A</v>
          </cell>
          <cell r="AK76" t="e">
            <v>#N/A</v>
          </cell>
          <cell r="AN76">
            <v>0</v>
          </cell>
        </row>
        <row r="77">
          <cell r="A77">
            <v>75</v>
          </cell>
          <cell r="B77" t="str">
            <v>0076/P3ADK/PB/6/2018</v>
          </cell>
          <cell r="C77">
            <v>43258</v>
          </cell>
          <cell r="D77" t="str">
            <v>006.111000.160</v>
          </cell>
          <cell r="E77" t="str">
            <v>Bendahara Pengeluaran Pembantu Bagian P3ADK</v>
          </cell>
          <cell r="F77">
            <v>43258</v>
          </cell>
          <cell r="G77" t="str">
            <v>109. - Program Peningkatan Perekonomian, Pengembangan Pendapatan Asli  Daerah Dan Kerjasama</v>
          </cell>
          <cell r="H77" t="str">
            <v>003. - Kerjasama Daerah</v>
          </cell>
          <cell r="I77" t="str">
            <v>008/BPK/P3ADK/6/2018</v>
          </cell>
          <cell r="J77" t="str">
            <v>Belanja Makanan dan Minuman Panitia Rapat Kerja Komisariat Wilayah III APEKSI Tahun 2018 Tanggal 19 April 2018 (105 org x 8,000,-), (105 org x 18,000,-) dan (60 org x 8,000,-) Kegiatan Kerjasama Daerah</v>
          </cell>
          <cell r="K77" t="str">
            <v>ANASTASIA RINAWATI PUJIASIH</v>
          </cell>
          <cell r="L77" t="str">
            <v>BPD DIY</v>
          </cell>
          <cell r="M77" t="str">
            <v>048.211.000478</v>
          </cell>
          <cell r="N77">
            <v>3210000</v>
          </cell>
          <cell r="O77">
            <v>48150</v>
          </cell>
          <cell r="P77">
            <v>3161850</v>
          </cell>
          <cell r="R77" t="e">
            <v>#N/A</v>
          </cell>
          <cell r="S77" t="e">
            <v>#N/A</v>
          </cell>
          <cell r="V77">
            <v>0</v>
          </cell>
          <cell r="X77" t="e">
            <v>#N/A</v>
          </cell>
          <cell r="Y77" t="e">
            <v>#N/A</v>
          </cell>
          <cell r="AB77">
            <v>0</v>
          </cell>
          <cell r="AD77" t="e">
            <v>#N/A</v>
          </cell>
          <cell r="AE77" t="e">
            <v>#N/A</v>
          </cell>
          <cell r="AH77">
            <v>0</v>
          </cell>
          <cell r="AJ77" t="e">
            <v>#N/A</v>
          </cell>
          <cell r="AK77" t="e">
            <v>#N/A</v>
          </cell>
          <cell r="AN77">
            <v>0</v>
          </cell>
        </row>
        <row r="78">
          <cell r="A78">
            <v>76</v>
          </cell>
          <cell r="B78" t="str">
            <v>0077/P3ADK/PB/6/2018</v>
          </cell>
          <cell r="C78">
            <v>43258</v>
          </cell>
          <cell r="D78" t="str">
            <v>006.111000.160</v>
          </cell>
          <cell r="E78" t="str">
            <v>Bendahara Pengeluaran Pembantu Bagian P3ADK</v>
          </cell>
          <cell r="F78">
            <v>43258</v>
          </cell>
          <cell r="G78" t="str">
            <v>109. - Program Peningkatan Perekonomian, Pengembangan Pendapatan Asli  Daerah Dan Kerjasama</v>
          </cell>
          <cell r="H78" t="str">
            <v>003. - Kerjasama Daerah</v>
          </cell>
          <cell r="I78" t="str">
            <v>009/BPK/P3ADK/6/2018</v>
          </cell>
          <cell r="J78" t="str">
            <v>Belanja Makanan dan Minuman Panitia Rapat Kerja Komisariat Wilayah III APEKSI Tahun 2018 Tanggal 20 April 2018 (70 org x 8,000,-), (70 org x 18,000,-) dan (55 org x 8,000,-) Kegiatan Kerjasama Daerah</v>
          </cell>
          <cell r="K78" t="str">
            <v>ANASTASIA RINAWATI PUJIASIH</v>
          </cell>
          <cell r="L78" t="str">
            <v>BPD DIY</v>
          </cell>
          <cell r="M78" t="str">
            <v>048.211.000478</v>
          </cell>
          <cell r="N78">
            <v>2260000</v>
          </cell>
          <cell r="O78">
            <v>33900</v>
          </cell>
          <cell r="P78">
            <v>2226100</v>
          </cell>
          <cell r="R78" t="e">
            <v>#N/A</v>
          </cell>
          <cell r="S78" t="e">
            <v>#N/A</v>
          </cell>
          <cell r="V78">
            <v>0</v>
          </cell>
          <cell r="X78" t="e">
            <v>#N/A</v>
          </cell>
          <cell r="Y78" t="e">
            <v>#N/A</v>
          </cell>
          <cell r="AB78">
            <v>0</v>
          </cell>
          <cell r="AD78" t="e">
            <v>#N/A</v>
          </cell>
          <cell r="AE78" t="e">
            <v>#N/A</v>
          </cell>
          <cell r="AH78">
            <v>0</v>
          </cell>
          <cell r="AJ78" t="e">
            <v>#N/A</v>
          </cell>
          <cell r="AK78" t="e">
            <v>#N/A</v>
          </cell>
          <cell r="AN78">
            <v>0</v>
          </cell>
        </row>
        <row r="79">
          <cell r="A79">
            <v>77</v>
          </cell>
          <cell r="B79" t="str">
            <v>0078/P3ADK/PB/6/2018</v>
          </cell>
          <cell r="C79">
            <v>43258</v>
          </cell>
          <cell r="D79" t="str">
            <v>006.111000.160</v>
          </cell>
          <cell r="E79" t="str">
            <v>Bendahara Pengeluaran Pembantu Bagian P3ADK</v>
          </cell>
          <cell r="F79">
            <v>43258</v>
          </cell>
          <cell r="G79" t="str">
            <v>109. - Program Peningkatan Perekonomian, Pengembangan Pendapatan Asli  Daerah Dan Kerjasama</v>
          </cell>
          <cell r="H79" t="str">
            <v>003. - Kerjasama Daerah</v>
          </cell>
          <cell r="I79" t="str">
            <v>010/BPK/P3ADK/6/2018</v>
          </cell>
          <cell r="J79" t="str">
            <v>Belanja Makanan dan Minuman Panitia Rapat Kerja Komisariat Wilayah III APEKSI Tahun 2018 Tanggal 18 April 2018 (80 org x 8,000,-), (100 org x 18,000,-) dan (100 org x 8,000,-) Kegiatan Kerjasama Daerah</v>
          </cell>
          <cell r="K79" t="str">
            <v>ANASTASIA RINAWATI PUJIASIH</v>
          </cell>
          <cell r="L79" t="str">
            <v>BPD DIY</v>
          </cell>
          <cell r="M79" t="str">
            <v>048.211.000478</v>
          </cell>
          <cell r="N79">
            <v>3240000</v>
          </cell>
          <cell r="O79">
            <v>48600</v>
          </cell>
          <cell r="P79">
            <v>3191400</v>
          </cell>
          <cell r="R79" t="e">
            <v>#N/A</v>
          </cell>
          <cell r="S79" t="e">
            <v>#N/A</v>
          </cell>
          <cell r="V79">
            <v>0</v>
          </cell>
          <cell r="X79" t="e">
            <v>#N/A</v>
          </cell>
          <cell r="Y79" t="e">
            <v>#N/A</v>
          </cell>
          <cell r="AB79">
            <v>0</v>
          </cell>
          <cell r="AD79" t="e">
            <v>#N/A</v>
          </cell>
          <cell r="AE79" t="e">
            <v>#N/A</v>
          </cell>
          <cell r="AH79">
            <v>0</v>
          </cell>
          <cell r="AJ79" t="e">
            <v>#N/A</v>
          </cell>
          <cell r="AK79" t="e">
            <v>#N/A</v>
          </cell>
          <cell r="AN79">
            <v>0</v>
          </cell>
        </row>
        <row r="80">
          <cell r="A80">
            <v>78</v>
          </cell>
          <cell r="B80" t="str">
            <v>0079/P3ADK/PB/6/2018</v>
          </cell>
          <cell r="C80">
            <v>43259</v>
          </cell>
          <cell r="D80" t="str">
            <v>006.111000.160</v>
          </cell>
          <cell r="E80" t="str">
            <v>Bendahara Pengeluaran Pembantu Bagian P3ADK</v>
          </cell>
          <cell r="F80">
            <v>43259</v>
          </cell>
          <cell r="G80" t="str">
            <v>001. - Program Pelayanan Administrasi Perkantoran</v>
          </cell>
          <cell r="H80" t="str">
            <v>020. - Penyediaan Jasa Pengelola Pelayanan Perkantoran</v>
          </cell>
          <cell r="I80" t="str">
            <v>012/BPK/P3ADK/6/2018</v>
          </cell>
          <cell r="J80" t="str">
            <v xml:space="preserve">Tunjangan Hari Raya tahun 2018 an. Endah Kartikasari cs 3 orang Bagian P3ADK Penyediaan Jasa Pengelola Pelayanan Perkantoran </v>
          </cell>
          <cell r="K80" t="str">
            <v>PD. BPR BANK JOGJA</v>
          </cell>
          <cell r="L80" t="str">
            <v>BANK JOGJA</v>
          </cell>
          <cell r="M80" t="str">
            <v>006.111.000.975</v>
          </cell>
          <cell r="N80">
            <v>5799150</v>
          </cell>
          <cell r="O80">
            <v>0</v>
          </cell>
          <cell r="P80">
            <v>5799150</v>
          </cell>
          <cell r="R80" t="e">
            <v>#N/A</v>
          </cell>
          <cell r="S80" t="e">
            <v>#N/A</v>
          </cell>
          <cell r="V80">
            <v>0</v>
          </cell>
          <cell r="X80" t="e">
            <v>#N/A</v>
          </cell>
          <cell r="Y80" t="e">
            <v>#N/A</v>
          </cell>
          <cell r="AB80">
            <v>0</v>
          </cell>
          <cell r="AD80" t="e">
            <v>#N/A</v>
          </cell>
          <cell r="AE80" t="e">
            <v>#N/A</v>
          </cell>
          <cell r="AH80">
            <v>0</v>
          </cell>
          <cell r="AJ80" t="e">
            <v>#N/A</v>
          </cell>
          <cell r="AK80" t="e">
            <v>#N/A</v>
          </cell>
          <cell r="AN80">
            <v>0</v>
          </cell>
        </row>
        <row r="81">
          <cell r="A81">
            <v>79</v>
          </cell>
          <cell r="B81" t="str">
            <v>0080/P3ADK/PB/6/2018</v>
          </cell>
          <cell r="C81">
            <v>43259</v>
          </cell>
          <cell r="D81" t="str">
            <v>006.111000.160</v>
          </cell>
          <cell r="E81" t="str">
            <v>Bendahara Pengeluaran Pembantu Bagian P3ADK</v>
          </cell>
          <cell r="F81">
            <v>43259</v>
          </cell>
          <cell r="G81" t="str">
            <v>001. - Program Pelayanan Administrasi Perkantoran</v>
          </cell>
          <cell r="H81" t="str">
            <v>019. - Penyediaan Jasa, Peralatan Dan Perlengkapan Kantor</v>
          </cell>
          <cell r="I81" t="str">
            <v>013/BPK/P3ADK/6/2018</v>
          </cell>
          <cell r="J81" t="str">
            <v>Belanja Bahan Komputer/Printer Toner Printer HP 85 A. 1 bh @ Rp. 944,500,-  Kegiatan Penyediaan Jasa, Peralatan Dan Perlengkapan Kantor</v>
          </cell>
          <cell r="K81" t="str">
            <v>PT AIRMAS BERKAT ABADI</v>
          </cell>
          <cell r="L81" t="str">
            <v>BANK MANDIRI</v>
          </cell>
          <cell r="M81" t="str">
            <v>137.00.4004404-8</v>
          </cell>
          <cell r="N81">
            <v>944500</v>
          </cell>
          <cell r="O81">
            <v>0</v>
          </cell>
          <cell r="P81">
            <v>944500</v>
          </cell>
          <cell r="R81" t="e">
            <v>#N/A</v>
          </cell>
          <cell r="S81" t="e">
            <v>#N/A</v>
          </cell>
          <cell r="V81">
            <v>0</v>
          </cell>
          <cell r="X81" t="e">
            <v>#N/A</v>
          </cell>
          <cell r="Y81" t="e">
            <v>#N/A</v>
          </cell>
          <cell r="AB81">
            <v>0</v>
          </cell>
          <cell r="AD81" t="e">
            <v>#N/A</v>
          </cell>
          <cell r="AE81" t="e">
            <v>#N/A</v>
          </cell>
          <cell r="AH81">
            <v>0</v>
          </cell>
          <cell r="AJ81" t="e">
            <v>#N/A</v>
          </cell>
          <cell r="AK81" t="e">
            <v>#N/A</v>
          </cell>
          <cell r="AN81">
            <v>0</v>
          </cell>
        </row>
        <row r="82">
          <cell r="A82">
            <v>80</v>
          </cell>
          <cell r="B82" t="str">
            <v>0081/P3ADK/PB/6/2018</v>
          </cell>
          <cell r="C82">
            <v>43280</v>
          </cell>
          <cell r="D82" t="str">
            <v>006.111000.160</v>
          </cell>
          <cell r="E82" t="str">
            <v>Bendahara Pengeluaran Pembantu Bagian P3ADK</v>
          </cell>
          <cell r="F82">
            <v>43280</v>
          </cell>
          <cell r="G82" t="str">
            <v>002. - Program Peningkatan Sarana Dan Prasarana Aparatur</v>
          </cell>
          <cell r="H82" t="str">
            <v>024. - Pemeliharaan Rutin/Berkala Kendaraan Dinas/Operasional</v>
          </cell>
          <cell r="I82" t="str">
            <v>028/BPK/P3ADK/6/2018</v>
          </cell>
          <cell r="J82" t="str">
            <v>Belanja Penggantian Suku Cadang Kendaraan Dinas UH Roda 4 Bagian P3ADK AB 1354. Penggantian AKI Sebesar Rp.975,000,- (sudah termasuk pajak) Kegiatan Penyediaan Jasa, Peralatan Dan Perlengkapan Kantor</v>
          </cell>
          <cell r="K82" t="str">
            <v>ISMANI</v>
          </cell>
          <cell r="L82" t="str">
            <v>BPD DIY</v>
          </cell>
          <cell r="M82" t="str">
            <v>001.211.029147</v>
          </cell>
          <cell r="N82">
            <v>975000</v>
          </cell>
          <cell r="O82">
            <v>0</v>
          </cell>
          <cell r="P82">
            <v>0</v>
          </cell>
          <cell r="R82" t="e">
            <v>#N/A</v>
          </cell>
          <cell r="S82" t="e">
            <v>#N/A</v>
          </cell>
          <cell r="V82">
            <v>0</v>
          </cell>
          <cell r="X82" t="e">
            <v>#N/A</v>
          </cell>
          <cell r="Y82" t="e">
            <v>#N/A</v>
          </cell>
          <cell r="AB82">
            <v>0</v>
          </cell>
          <cell r="AD82" t="e">
            <v>#N/A</v>
          </cell>
          <cell r="AE82" t="e">
            <v>#N/A</v>
          </cell>
          <cell r="AH82">
            <v>0</v>
          </cell>
          <cell r="AJ82" t="e">
            <v>#N/A</v>
          </cell>
          <cell r="AK82" t="e">
            <v>#N/A</v>
          </cell>
          <cell r="AN82">
            <v>0</v>
          </cell>
        </row>
        <row r="83">
          <cell r="A83">
            <v>81</v>
          </cell>
          <cell r="B83" t="str">
            <v>0082/P3ADK/PB/6/2018</v>
          </cell>
          <cell r="C83">
            <v>43280</v>
          </cell>
          <cell r="D83" t="str">
            <v>006.111000.160</v>
          </cell>
          <cell r="E83" t="str">
            <v>Bendahara Pengeluaran Pembantu Bagian P3ADK</v>
          </cell>
          <cell r="F83">
            <v>43280</v>
          </cell>
          <cell r="G83" t="str">
            <v>002. - Program Peningkatan Sarana Dan Prasarana Aparatur</v>
          </cell>
          <cell r="H83" t="str">
            <v>024. - Pemeliharaan Rutin/Berkala Kendaraan Dinas/Operasional</v>
          </cell>
          <cell r="I83" t="str">
            <v>030/BPK/P3ADK/6/2018</v>
          </cell>
          <cell r="J83" t="str">
            <v>Belanja Penggantian Suku Cadang Kendaraan Operasional Roda 4 Bagian P3ADK (AB 1033 UA) Sebesar Rp.1,030,000,- (sudah termasuk pajak) Kegiatan Penyediaan Jasa, Peralatan Dan Perlengkapan Kantor</v>
          </cell>
          <cell r="K83" t="str">
            <v>ISMANI</v>
          </cell>
          <cell r="L83" t="str">
            <v>BPD DIY</v>
          </cell>
          <cell r="M83" t="str">
            <v>001.211.029147</v>
          </cell>
          <cell r="N83">
            <v>1030000</v>
          </cell>
          <cell r="O83">
            <v>0</v>
          </cell>
          <cell r="P83">
            <v>0</v>
          </cell>
          <cell r="R83" t="e">
            <v>#N/A</v>
          </cell>
          <cell r="S83" t="e">
            <v>#N/A</v>
          </cell>
          <cell r="V83">
            <v>0</v>
          </cell>
          <cell r="X83" t="e">
            <v>#N/A</v>
          </cell>
          <cell r="Y83" t="e">
            <v>#N/A</v>
          </cell>
          <cell r="AB83">
            <v>0</v>
          </cell>
          <cell r="AD83" t="e">
            <v>#N/A</v>
          </cell>
          <cell r="AE83" t="e">
            <v>#N/A</v>
          </cell>
          <cell r="AH83">
            <v>0</v>
          </cell>
          <cell r="AJ83" t="e">
            <v>#N/A</v>
          </cell>
          <cell r="AK83" t="e">
            <v>#N/A</v>
          </cell>
          <cell r="AN83">
            <v>0</v>
          </cell>
        </row>
        <row r="84">
          <cell r="A84">
            <v>82</v>
          </cell>
          <cell r="B84" t="str">
            <v>0083/P3ADK/PB/7/2018</v>
          </cell>
          <cell r="C84">
            <v>43283</v>
          </cell>
          <cell r="D84" t="str">
            <v>006.111000.160</v>
          </cell>
          <cell r="E84" t="str">
            <v>Bendahara Pengeluaran Pembantu Bagian P3ADK</v>
          </cell>
          <cell r="F84">
            <v>43283</v>
          </cell>
          <cell r="G84" t="str">
            <v>109. - Program Peningkatan Perekonomian, Pengembangan Pendapatan Asli  Daerah Dan Kerjasama</v>
          </cell>
          <cell r="H84" t="str">
            <v>001. - Perekonomian Pengembangan Pendapatan Asli Daerah (Pad)</v>
          </cell>
          <cell r="I84" t="str">
            <v>003/BPK/P3ADK/7/2018</v>
          </cell>
          <cell r="J84" t="str">
            <v xml:space="preserve">Belanja Jasa Penyedia/Tenaga Teknis Bagian P3ADK untuk bulan JUNI 2018 Kegiatan Perekonomian Pengembangan Pendapatan Asli Daerah (PAD) </v>
          </cell>
          <cell r="K84" t="str">
            <v>SURNIATI</v>
          </cell>
          <cell r="L84" t="str">
            <v>BRI</v>
          </cell>
          <cell r="M84" t="str">
            <v>3006-01-000393-50-1</v>
          </cell>
          <cell r="N84">
            <v>1692058.5</v>
          </cell>
          <cell r="O84">
            <v>0</v>
          </cell>
          <cell r="P84">
            <v>1692058.5</v>
          </cell>
          <cell r="R84" t="e">
            <v>#N/A</v>
          </cell>
          <cell r="S84" t="e">
            <v>#N/A</v>
          </cell>
          <cell r="V84">
            <v>0</v>
          </cell>
          <cell r="X84" t="e">
            <v>#N/A</v>
          </cell>
          <cell r="Y84" t="e">
            <v>#N/A</v>
          </cell>
          <cell r="AB84">
            <v>0</v>
          </cell>
          <cell r="AD84" t="e">
            <v>#N/A</v>
          </cell>
          <cell r="AE84" t="e">
            <v>#N/A</v>
          </cell>
          <cell r="AH84">
            <v>0</v>
          </cell>
          <cell r="AJ84" t="e">
            <v>#N/A</v>
          </cell>
          <cell r="AK84" t="e">
            <v>#N/A</v>
          </cell>
          <cell r="AN84">
            <v>0</v>
          </cell>
        </row>
        <row r="85">
          <cell r="A85">
            <v>83</v>
          </cell>
          <cell r="B85" t="str">
            <v>0084/P3ADK/PB/7/2018</v>
          </cell>
          <cell r="C85">
            <v>43285</v>
          </cell>
          <cell r="D85" t="str">
            <v>006.111000.160</v>
          </cell>
          <cell r="E85" t="str">
            <v>Bendahara Pengeluaran Pembantu Bagian P3ADK</v>
          </cell>
          <cell r="F85">
            <v>43285</v>
          </cell>
          <cell r="G85" t="str">
            <v>001. - Program Pelayanan Administrasi Perkantoran</v>
          </cell>
          <cell r="H85" t="str">
            <v>020. - Penyediaan Jasa Pengelola Pelayanan Perkantoran</v>
          </cell>
          <cell r="I85" t="str">
            <v>011/BPK/P3ADK/7/2018</v>
          </cell>
          <cell r="J85" t="str">
            <v>Honorarium PTT bulan JUNI 2018 an. Endah Kartikasari cs 3 orang Bagian P3ADK dan Pembayaran BPJS  Tenaga Kerja dan Kesehatan bulan JULI 2018 Penyediaan Jasa Pengelola Pelayanan Perkantoran</v>
          </cell>
          <cell r="K85" t="str">
            <v>PD. BPR BANK JOGJA</v>
          </cell>
          <cell r="L85" t="str">
            <v>BANK JOGJA</v>
          </cell>
          <cell r="M85" t="str">
            <v>006.111.000.975</v>
          </cell>
          <cell r="N85">
            <v>5683167</v>
          </cell>
          <cell r="O85">
            <v>0</v>
          </cell>
          <cell r="P85">
            <v>5683167</v>
          </cell>
          <cell r="R85" t="e">
            <v>#N/A</v>
          </cell>
          <cell r="S85" t="e">
            <v>#N/A</v>
          </cell>
          <cell r="V85">
            <v>0</v>
          </cell>
          <cell r="X85" t="e">
            <v>#N/A</v>
          </cell>
          <cell r="Y85" t="e">
            <v>#N/A</v>
          </cell>
          <cell r="AB85">
            <v>0</v>
          </cell>
          <cell r="AD85" t="e">
            <v>#N/A</v>
          </cell>
          <cell r="AE85" t="e">
            <v>#N/A</v>
          </cell>
          <cell r="AH85">
            <v>0</v>
          </cell>
          <cell r="AJ85" t="e">
            <v>#N/A</v>
          </cell>
          <cell r="AK85" t="e">
            <v>#N/A</v>
          </cell>
          <cell r="AN85">
            <v>0</v>
          </cell>
        </row>
        <row r="86">
          <cell r="A86">
            <v>84</v>
          </cell>
          <cell r="B86" t="str">
            <v>0085/P3ADK/PB/7/2018</v>
          </cell>
          <cell r="C86">
            <v>43292</v>
          </cell>
          <cell r="D86" t="str">
            <v>006.111000.160</v>
          </cell>
          <cell r="E86" t="str">
            <v>Bendahara Pengeluaran Pembantu Bagian P3ADK</v>
          </cell>
          <cell r="F86">
            <v>43292</v>
          </cell>
          <cell r="G86" t="str">
            <v>001. - Program Pelayanan Administrasi Perkantoran</v>
          </cell>
          <cell r="H86" t="str">
            <v>019. - Penyediaan Jasa, Peralatan Dan Perlengkapan Kantor</v>
          </cell>
          <cell r="I86" t="str">
            <v>015/BPK/P3ADK/7/2018</v>
          </cell>
          <cell r="J86" t="str">
            <v>Belanja Cetak Cetak Kertas Ivori dan Kertas Kop Garuda Emas Sebesar Rp. 900,000 Kegiatan Penyediaan Jasa, Peralatan Dan Perlengkapan Kantor</v>
          </cell>
          <cell r="K86" t="str">
            <v>HERI SISWANTO</v>
          </cell>
          <cell r="L86" t="str">
            <v>BPD DIY</v>
          </cell>
          <cell r="M86" t="str">
            <v>004.221.007562</v>
          </cell>
          <cell r="N86">
            <v>900000</v>
          </cell>
          <cell r="O86">
            <v>18000</v>
          </cell>
          <cell r="P86">
            <v>882000</v>
          </cell>
          <cell r="R86" t="e">
            <v>#N/A</v>
          </cell>
          <cell r="S86" t="e">
            <v>#N/A</v>
          </cell>
          <cell r="V86">
            <v>0</v>
          </cell>
          <cell r="X86" t="e">
            <v>#N/A</v>
          </cell>
          <cell r="Y86" t="e">
            <v>#N/A</v>
          </cell>
          <cell r="AB86">
            <v>0</v>
          </cell>
          <cell r="AD86" t="e">
            <v>#N/A</v>
          </cell>
          <cell r="AE86" t="e">
            <v>#N/A</v>
          </cell>
          <cell r="AH86">
            <v>0</v>
          </cell>
          <cell r="AJ86" t="e">
            <v>#N/A</v>
          </cell>
          <cell r="AK86" t="e">
            <v>#N/A</v>
          </cell>
          <cell r="AN86">
            <v>0</v>
          </cell>
        </row>
        <row r="87">
          <cell r="A87">
            <v>85</v>
          </cell>
          <cell r="B87" t="str">
            <v>0086/P3ADK/PB/7/2018</v>
          </cell>
          <cell r="C87">
            <v>43292</v>
          </cell>
          <cell r="D87" t="str">
            <v>006.111000.160</v>
          </cell>
          <cell r="E87" t="str">
            <v>Bendahara Pengeluaran Pembantu Bagian P3ADK</v>
          </cell>
          <cell r="F87">
            <v>43292</v>
          </cell>
          <cell r="G87" t="str">
            <v>001. - Program Pelayanan Administrasi Perkantoran</v>
          </cell>
          <cell r="H87" t="str">
            <v>018. - Penyediaan Rapat-Rapat Koordinasi Dan Konsultasi</v>
          </cell>
          <cell r="I87" t="str">
            <v>016/BPK/P3ADK/7/2018</v>
          </cell>
          <cell r="J87" t="str">
            <v>Belanja Perjalanan Dinas Luar Daerah ke JAKARTA a.n Rr. Andarini, SE,. M.Si cs 2 orang selama 3 hari Tgl. 3 Juli 2018 Kegiatan Penyediaan Rapat-Rapat Koordinasi Dan Konsultasi</v>
          </cell>
          <cell r="K87" t="str">
            <v>RR. Andarini, SE, Msi</v>
          </cell>
          <cell r="L87" t="str">
            <v>BPD DIY</v>
          </cell>
          <cell r="M87" t="str">
            <v>006.221.001658</v>
          </cell>
          <cell r="N87">
            <v>2446000</v>
          </cell>
          <cell r="P87">
            <v>2446000</v>
          </cell>
          <cell r="Q87" t="str">
            <v>Yeti Kusumawati, SE</v>
          </cell>
          <cell r="R87" t="str">
            <v>BPD DIY</v>
          </cell>
          <cell r="S87" t="str">
            <v>006.221.032609</v>
          </cell>
          <cell r="T87">
            <v>2567890</v>
          </cell>
          <cell r="V87">
            <v>2567890</v>
          </cell>
          <cell r="X87" t="e">
            <v>#N/A</v>
          </cell>
          <cell r="Y87" t="e">
            <v>#N/A</v>
          </cell>
          <cell r="AB87">
            <v>0</v>
          </cell>
          <cell r="AD87" t="e">
            <v>#N/A</v>
          </cell>
          <cell r="AE87" t="e">
            <v>#N/A</v>
          </cell>
          <cell r="AH87">
            <v>0</v>
          </cell>
          <cell r="AJ87" t="e">
            <v>#N/A</v>
          </cell>
          <cell r="AK87" t="e">
            <v>#N/A</v>
          </cell>
          <cell r="AN87">
            <v>0</v>
          </cell>
        </row>
        <row r="88">
          <cell r="A88">
            <v>86</v>
          </cell>
          <cell r="B88" t="str">
            <v>0087/P3ADK/PB/7/2018</v>
          </cell>
          <cell r="C88">
            <v>43297</v>
          </cell>
          <cell r="D88" t="str">
            <v>006.111000.160</v>
          </cell>
          <cell r="E88" t="str">
            <v>Bendahara Pengeluaran Pembantu Bagian P3ADK</v>
          </cell>
          <cell r="F88">
            <v>43297</v>
          </cell>
          <cell r="G88" t="str">
            <v>001. - Program Pelayanan Administrasi Perkantoran</v>
          </cell>
          <cell r="H88" t="str">
            <v>018. - Penyediaan Rapat-Rapat Koordinasi Dan Konsultasi</v>
          </cell>
          <cell r="I88" t="str">
            <v>024/BPK/P3ADK/7/2018</v>
          </cell>
          <cell r="J88" t="str">
            <v>Belanja Perjalanan Dinas Luar Daerah ke JAKARTA a.n Erlita Puspita S, S.Psi, Psi cs 2 orang selama 1 hari Tgl. 11 Juli 2018 Kegiatan Penyediaan Rapat-Rapat Koordinasi Dan Konsultasi</v>
          </cell>
          <cell r="K88" t="str">
            <v>Erlita Puspita S, S.Psi, Psi</v>
          </cell>
          <cell r="L88" t="str">
            <v>BPD DIY</v>
          </cell>
          <cell r="M88" t="str">
            <v>006.221.012097</v>
          </cell>
          <cell r="N88">
            <v>705000</v>
          </cell>
          <cell r="P88">
            <v>705000</v>
          </cell>
          <cell r="Q88" t="str">
            <v>Urai Herman, S.S.T.P, M.Ec.Dev.</v>
          </cell>
          <cell r="R88" t="str">
            <v>BPD DIY</v>
          </cell>
          <cell r="S88" t="str">
            <v>006.221.034140</v>
          </cell>
          <cell r="T88">
            <v>3704970</v>
          </cell>
          <cell r="V88">
            <v>3704970</v>
          </cell>
          <cell r="X88" t="e">
            <v>#N/A</v>
          </cell>
          <cell r="Y88" t="e">
            <v>#N/A</v>
          </cell>
          <cell r="Z88">
            <v>0</v>
          </cell>
          <cell r="AB88">
            <v>0</v>
          </cell>
          <cell r="AD88" t="e">
            <v>#N/A</v>
          </cell>
          <cell r="AE88" t="e">
            <v>#N/A</v>
          </cell>
          <cell r="AH88">
            <v>0</v>
          </cell>
          <cell r="AJ88" t="e">
            <v>#N/A</v>
          </cell>
          <cell r="AK88" t="e">
            <v>#N/A</v>
          </cell>
          <cell r="AN88">
            <v>0</v>
          </cell>
        </row>
        <row r="89">
          <cell r="A89">
            <v>87</v>
          </cell>
          <cell r="B89" t="str">
            <v>0088/P3ADK/PB/7/2018</v>
          </cell>
          <cell r="C89">
            <v>43297</v>
          </cell>
          <cell r="D89" t="str">
            <v>006.111000.160</v>
          </cell>
          <cell r="E89" t="str">
            <v>Bendahara Pengeluaran Pembantu Bagian P3ADK</v>
          </cell>
          <cell r="F89">
            <v>43297</v>
          </cell>
          <cell r="G89" t="str">
            <v>001. - Program Pelayanan Administrasi Perkantoran</v>
          </cell>
          <cell r="H89" t="str">
            <v>020. - Penyediaan Jasa Pengelola Pelayanan Perkantoran</v>
          </cell>
          <cell r="I89" t="str">
            <v>026/BPK/P3ADK/7/2018</v>
          </cell>
          <cell r="J89" t="str">
            <v xml:space="preserve">Honorarium PTT bulan ke-tigabelas tahun 2018 an. Endah Kartikasari cs 3 orang Bagian P3ADK Penyediaan Jasa Pengelola Pelayanan Perkantoran </v>
          </cell>
          <cell r="K89" t="str">
            <v>PD. BPR BANK JOGJA</v>
          </cell>
          <cell r="L89" t="str">
            <v>BANK JOGJA</v>
          </cell>
          <cell r="M89" t="str">
            <v>006.111.000.975</v>
          </cell>
          <cell r="N89">
            <v>5799150</v>
          </cell>
          <cell r="P89">
            <v>5799150</v>
          </cell>
          <cell r="R89" t="e">
            <v>#N/A</v>
          </cell>
          <cell r="S89" t="e">
            <v>#N/A</v>
          </cell>
          <cell r="V89">
            <v>0</v>
          </cell>
          <cell r="X89" t="e">
            <v>#N/A</v>
          </cell>
          <cell r="Y89" t="e">
            <v>#N/A</v>
          </cell>
          <cell r="Z89">
            <v>0</v>
          </cell>
          <cell r="AB89">
            <v>0</v>
          </cell>
          <cell r="AD89" t="e">
            <v>#N/A</v>
          </cell>
          <cell r="AE89" t="e">
            <v>#N/A</v>
          </cell>
          <cell r="AH89">
            <v>0</v>
          </cell>
          <cell r="AJ89" t="e">
            <v>#N/A</v>
          </cell>
          <cell r="AK89" t="e">
            <v>#N/A</v>
          </cell>
          <cell r="AN89">
            <v>0</v>
          </cell>
        </row>
        <row r="90">
          <cell r="A90">
            <v>88</v>
          </cell>
          <cell r="B90" t="str">
            <v>0089/P3ADK/PB/7/2018</v>
          </cell>
          <cell r="C90">
            <v>43305</v>
          </cell>
          <cell r="D90" t="str">
            <v>006.111000.160</v>
          </cell>
          <cell r="E90" t="str">
            <v>Bendahara Pengeluaran Pembantu Bagian P3ADK</v>
          </cell>
          <cell r="F90">
            <v>43305</v>
          </cell>
          <cell r="G90" t="str">
            <v>001. - Program Pelayanan Administrasi Perkantoran</v>
          </cell>
          <cell r="H90" t="str">
            <v>018. - Penyediaan Rapat-Rapat Koordinasi Dan Konsultasi</v>
          </cell>
          <cell r="I90" t="str">
            <v>052/BPK/P3ADK/7/2018</v>
          </cell>
          <cell r="J90" t="str">
            <v>Belanja Perjalanan Dinas Luar Daerah ke KALIMANTAN UTARA (TARAKAN)  a.n URAI HERMAN, S.S.T.P., M.Ec.Dev selama 4 hari Tgl. 24 s/d 27 JULI 2018 Kegiatan Penyediaan Rapat-Rapat Koordinasi Dan Konsultasi</v>
          </cell>
          <cell r="K90" t="str">
            <v>Urai Herman, S.S.T.P, M.Ec.Dev.</v>
          </cell>
          <cell r="L90" t="str">
            <v>BPD DIY</v>
          </cell>
          <cell r="M90" t="str">
            <v>006.221.034140</v>
          </cell>
          <cell r="N90">
            <v>2804000</v>
          </cell>
          <cell r="P90">
            <v>2804000</v>
          </cell>
          <cell r="Q90" t="str">
            <v>Heribertus Soedjatmiko, SIP</v>
          </cell>
          <cell r="R90" t="str">
            <v>BPD DIY</v>
          </cell>
          <cell r="S90" t="str">
            <v>006.221.028198</v>
          </cell>
          <cell r="T90">
            <v>2000000</v>
          </cell>
          <cell r="V90">
            <v>2000000</v>
          </cell>
          <cell r="W90" t="str">
            <v>Dyah Yulianti Purnomo</v>
          </cell>
          <cell r="X90" t="str">
            <v>BPD DIY</v>
          </cell>
          <cell r="Y90" t="str">
            <v>006.211.041136</v>
          </cell>
          <cell r="Z90">
            <v>2804000</v>
          </cell>
          <cell r="AB90">
            <v>2804000</v>
          </cell>
          <cell r="AD90" t="e">
            <v>#N/A</v>
          </cell>
          <cell r="AE90" t="e">
            <v>#N/A</v>
          </cell>
          <cell r="AH90">
            <v>0</v>
          </cell>
          <cell r="AJ90" t="e">
            <v>#N/A</v>
          </cell>
          <cell r="AK90" t="e">
            <v>#N/A</v>
          </cell>
          <cell r="AN90">
            <v>0</v>
          </cell>
        </row>
        <row r="91">
          <cell r="A91">
            <v>89</v>
          </cell>
          <cell r="B91" t="str">
            <v>0090/P3ADK/PB/7/2018</v>
          </cell>
          <cell r="C91">
            <v>43305</v>
          </cell>
          <cell r="D91" t="str">
            <v>006.111000.160</v>
          </cell>
          <cell r="E91" t="str">
            <v>Bendahara Pengeluaran Pembantu Bagian P3ADK</v>
          </cell>
          <cell r="F91">
            <v>43305</v>
          </cell>
          <cell r="G91" t="str">
            <v>001. - Program Pelayanan Administrasi Perkantoran</v>
          </cell>
          <cell r="H91" t="str">
            <v>018. - Penyediaan Rapat-Rapat Koordinasi Dan Konsultasi</v>
          </cell>
          <cell r="I91" t="str">
            <v>053/BPK/P3ADK/7/2018</v>
          </cell>
          <cell r="J91" t="str">
            <v>Belanja Perjalanan Dinas Luar Daerah ke JAKARTA RR. Andarini, SE, M.Si selama 2 hari Tgl.  11 s/d 12 JULI 2018 Kegiatan Penyediaan Rapat-Rapat Koordinasi Dan Konsultasi</v>
          </cell>
          <cell r="K91" t="str">
            <v>RR. Andarini, SE, Msi</v>
          </cell>
          <cell r="L91" t="str">
            <v>BPD DIY</v>
          </cell>
          <cell r="M91" t="str">
            <v>006.221.001658</v>
          </cell>
          <cell r="N91">
            <v>4775970</v>
          </cell>
          <cell r="P91">
            <v>4775970</v>
          </cell>
          <cell r="R91" t="e">
            <v>#N/A</v>
          </cell>
          <cell r="S91" t="e">
            <v>#N/A</v>
          </cell>
          <cell r="V91">
            <v>0</v>
          </cell>
          <cell r="X91" t="e">
            <v>#N/A</v>
          </cell>
          <cell r="Y91" t="e">
            <v>#N/A</v>
          </cell>
          <cell r="AB91">
            <v>0</v>
          </cell>
          <cell r="AD91" t="e">
            <v>#N/A</v>
          </cell>
          <cell r="AE91" t="e">
            <v>#N/A</v>
          </cell>
          <cell r="AH91">
            <v>0</v>
          </cell>
          <cell r="AJ91" t="e">
            <v>#N/A</v>
          </cell>
          <cell r="AK91" t="e">
            <v>#N/A</v>
          </cell>
          <cell r="AN91">
            <v>0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BASE"/>
      <sheetName val="BKU"/>
      <sheetName val="BUKU BANTU"/>
      <sheetName val="REGISTER"/>
      <sheetName val="RINCIAN_OBJEK"/>
      <sheetName val="LAP_SP2D"/>
      <sheetName val="REAL_TARGET"/>
      <sheetName val="LAP_SPJ"/>
      <sheetName val="opt.akuntansi (BPP)"/>
      <sheetName val="REAL_BULAN"/>
      <sheetName val="REKAP_SP2D"/>
      <sheetName val="MANUAL"/>
    </sheetNames>
    <sheetDataSet>
      <sheetData sheetId="0">
        <row r="2">
          <cell r="D2" t="str">
            <v>Bagian Perekonomian, Pengembangan PAD dan Kerjasama Setda Kota Yogyakarta</v>
          </cell>
        </row>
      </sheetData>
      <sheetData sheetId="1">
        <row r="1">
          <cell r="B1" t="str">
            <v>DATABASE LAPORAN FUNGSIONAL T.A 2016</v>
          </cell>
        </row>
        <row r="37">
          <cell r="AV37" t="str">
            <v>BELANJA TIDAK LANGSUNG</v>
          </cell>
          <cell r="AW37" t="str">
            <v>BELANJA TIDAK LANGSUNG</v>
          </cell>
          <cell r="AX37" t="str">
            <v>BELANJA TIDAK LANGSUNG</v>
          </cell>
          <cell r="AY37">
            <v>1191980307</v>
          </cell>
          <cell r="AZ37">
            <v>194652310</v>
          </cell>
          <cell r="BA37">
            <v>168218908</v>
          </cell>
          <cell r="BB37">
            <v>84109450</v>
          </cell>
          <cell r="BC37">
            <v>168218899</v>
          </cell>
          <cell r="BD37">
            <v>160710199</v>
          </cell>
          <cell r="BE37">
            <v>87141450</v>
          </cell>
          <cell r="BF37">
            <v>84109449</v>
          </cell>
          <cell r="BH37">
            <v>84109449</v>
          </cell>
          <cell r="BI37">
            <v>76600749</v>
          </cell>
          <cell r="BJ37">
            <v>84109444</v>
          </cell>
          <cell r="BK37">
            <v>0</v>
          </cell>
        </row>
        <row r="38">
          <cell r="AV38" t="str">
            <v>1.16.1.20.03.E.070.001.....</v>
          </cell>
          <cell r="AW38" t="str">
            <v>1.16.1.20.03.E.070.001.</v>
          </cell>
          <cell r="AX38" t="str">
            <v>Pengembangan Iklim Investasi</v>
          </cell>
          <cell r="AY38">
            <v>441710780</v>
          </cell>
          <cell r="AZ38">
            <v>2943815</v>
          </cell>
          <cell r="BA38">
            <v>2943815</v>
          </cell>
          <cell r="BB38">
            <v>29268815</v>
          </cell>
          <cell r="BC38">
            <v>82943815</v>
          </cell>
          <cell r="BD38">
            <v>2943815</v>
          </cell>
          <cell r="BE38">
            <v>165873815</v>
          </cell>
          <cell r="BF38">
            <v>2223815</v>
          </cell>
          <cell r="BG38">
            <v>2943815</v>
          </cell>
          <cell r="BH38">
            <v>41568815</v>
          </cell>
          <cell r="BI38">
            <v>52443815</v>
          </cell>
          <cell r="BJ38">
            <v>2943815</v>
          </cell>
          <cell r="BK38">
            <v>52668815</v>
          </cell>
        </row>
        <row r="39">
          <cell r="AV39" t="str">
            <v>1.20.1.20.03.E.001.001.....</v>
          </cell>
          <cell r="AW39" t="str">
            <v>1.20.1.20.03.E.001.001.</v>
          </cell>
          <cell r="AX39" t="str">
            <v>Penyediaan Jasa Surat Menyurat</v>
          </cell>
          <cell r="AY39">
            <v>2650000</v>
          </cell>
          <cell r="AZ39">
            <v>0</v>
          </cell>
          <cell r="BA39">
            <v>700000</v>
          </cell>
          <cell r="BB39">
            <v>0</v>
          </cell>
          <cell r="BC39">
            <v>0</v>
          </cell>
          <cell r="BD39">
            <v>700000</v>
          </cell>
          <cell r="BE39">
            <v>0</v>
          </cell>
          <cell r="BF39">
            <v>0</v>
          </cell>
          <cell r="BG39">
            <v>800000</v>
          </cell>
          <cell r="BH39">
            <v>0</v>
          </cell>
          <cell r="BI39">
            <v>0</v>
          </cell>
          <cell r="BJ39">
            <v>450000</v>
          </cell>
          <cell r="BK39">
            <v>0</v>
          </cell>
        </row>
        <row r="40">
          <cell r="AV40" t="str">
            <v>1.20.1.20.03.E.001.006.....</v>
          </cell>
          <cell r="AW40" t="str">
            <v>1.20.1.20.03.E.001.006.</v>
          </cell>
          <cell r="AX40" t="str">
            <v>Penyediaan Jasa Pemeliharaan dan Perizinan Kendaraan Dinas/Operasinoal</v>
          </cell>
          <cell r="AY40">
            <v>2400000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150000</v>
          </cell>
          <cell r="BF40">
            <v>0</v>
          </cell>
          <cell r="BG40">
            <v>900000</v>
          </cell>
          <cell r="BH40">
            <v>0</v>
          </cell>
          <cell r="BI40">
            <v>0</v>
          </cell>
          <cell r="BJ40">
            <v>1350000</v>
          </cell>
          <cell r="BK40">
            <v>0</v>
          </cell>
        </row>
        <row r="41">
          <cell r="AV41" t="str">
            <v>1.20.1.20.03.E.001.007.....</v>
          </cell>
          <cell r="AW41" t="str">
            <v>1.20.1.20.03.E.001.007.</v>
          </cell>
          <cell r="AX41" t="str">
            <v>Penyediaan Jasa Administrasi Keuangan</v>
          </cell>
          <cell r="AY41">
            <v>22200000</v>
          </cell>
          <cell r="AZ41">
            <v>0</v>
          </cell>
          <cell r="BA41">
            <v>0</v>
          </cell>
          <cell r="BB41">
            <v>4725000</v>
          </cell>
          <cell r="BC41">
            <v>0</v>
          </cell>
          <cell r="BD41">
            <v>0</v>
          </cell>
          <cell r="BE41">
            <v>4725000</v>
          </cell>
          <cell r="BF41">
            <v>0</v>
          </cell>
          <cell r="BG41">
            <v>0</v>
          </cell>
          <cell r="BH41">
            <v>4725000</v>
          </cell>
          <cell r="BI41">
            <v>0</v>
          </cell>
          <cell r="BJ41">
            <v>0</v>
          </cell>
          <cell r="BK41">
            <v>8025000</v>
          </cell>
        </row>
        <row r="42">
          <cell r="AV42" t="str">
            <v>1.20.1.20.03.E.001.008.....</v>
          </cell>
          <cell r="AW42" t="str">
            <v>1.20.1.20.03.E.001.008.</v>
          </cell>
          <cell r="AX42" t="str">
            <v>Penyediaan Jasa Kebersihan Kantor</v>
          </cell>
          <cell r="AY42">
            <v>40390000</v>
          </cell>
          <cell r="AZ42">
            <v>2954167</v>
          </cell>
          <cell r="BA42">
            <v>3480167</v>
          </cell>
          <cell r="BB42">
            <v>3519667</v>
          </cell>
          <cell r="BC42">
            <v>2654167</v>
          </cell>
          <cell r="BD42">
            <v>3114167</v>
          </cell>
          <cell r="BE42">
            <v>3724667</v>
          </cell>
          <cell r="BF42">
            <v>2654167</v>
          </cell>
          <cell r="BG42">
            <v>3034167</v>
          </cell>
          <cell r="BH42">
            <v>3649667</v>
          </cell>
          <cell r="BI42">
            <v>2654167</v>
          </cell>
          <cell r="BJ42">
            <v>3811667</v>
          </cell>
          <cell r="BK42">
            <v>5139163</v>
          </cell>
        </row>
        <row r="43">
          <cell r="AV43" t="str">
            <v>1.20.1.20.03.E.001.009.....</v>
          </cell>
          <cell r="AW43" t="str">
            <v>1.20.1.20.03.E.001.009.</v>
          </cell>
          <cell r="AX43" t="str">
            <v>Penyediaan Jasa Perbaikan Peralatan Kerja</v>
          </cell>
          <cell r="AY43">
            <v>14700000</v>
          </cell>
          <cell r="AZ43">
            <v>200000</v>
          </cell>
          <cell r="BA43">
            <v>2100000</v>
          </cell>
          <cell r="BB43">
            <v>1400000</v>
          </cell>
          <cell r="BC43">
            <v>500000</v>
          </cell>
          <cell r="BD43">
            <v>2100000</v>
          </cell>
          <cell r="BE43">
            <v>1400000</v>
          </cell>
          <cell r="BF43">
            <v>0</v>
          </cell>
          <cell r="BG43">
            <v>2100000</v>
          </cell>
          <cell r="BH43">
            <v>1900000</v>
          </cell>
          <cell r="BI43">
            <v>0</v>
          </cell>
          <cell r="BJ43">
            <v>1900000</v>
          </cell>
          <cell r="BK43">
            <v>1100000</v>
          </cell>
        </row>
        <row r="44">
          <cell r="AV44" t="str">
            <v>1.20.1.20.03.E.001.010.....</v>
          </cell>
          <cell r="AW44" t="str">
            <v>1.20.1.20.03.E.001.010.</v>
          </cell>
          <cell r="AX44" t="str">
            <v>Penyediaan Alat Tulis Kantor</v>
          </cell>
          <cell r="AY44">
            <v>14371200</v>
          </cell>
          <cell r="AZ44">
            <v>904800</v>
          </cell>
          <cell r="BA44">
            <v>1270400</v>
          </cell>
          <cell r="BB44">
            <v>1209250</v>
          </cell>
          <cell r="BC44">
            <v>1198250</v>
          </cell>
          <cell r="BD44">
            <v>1610750</v>
          </cell>
          <cell r="BE44">
            <v>1621100</v>
          </cell>
          <cell r="BF44">
            <v>1782850</v>
          </cell>
          <cell r="BG44">
            <v>1432750</v>
          </cell>
          <cell r="BH44">
            <v>1205900</v>
          </cell>
          <cell r="BI44">
            <v>952000</v>
          </cell>
          <cell r="BJ44">
            <v>773150</v>
          </cell>
          <cell r="BK44">
            <v>410000</v>
          </cell>
        </row>
        <row r="45">
          <cell r="AV45" t="str">
            <v>1.20.1.20.03.E.001.011.....</v>
          </cell>
          <cell r="AW45" t="str">
            <v>1.20.1.20.03.E.001.011.</v>
          </cell>
          <cell r="AX45" t="str">
            <v>Penyediaan Barang Cetakan dan Penggandaan</v>
          </cell>
          <cell r="AY45">
            <v>24300000</v>
          </cell>
          <cell r="AZ45">
            <v>1725000</v>
          </cell>
          <cell r="BA45">
            <v>1725000</v>
          </cell>
          <cell r="BB45">
            <v>1725000</v>
          </cell>
          <cell r="BC45">
            <v>1725000</v>
          </cell>
          <cell r="BD45">
            <v>3525000</v>
          </cell>
          <cell r="BE45">
            <v>1875000</v>
          </cell>
          <cell r="BF45">
            <v>1875000</v>
          </cell>
          <cell r="BG45">
            <v>1875000</v>
          </cell>
          <cell r="BH45">
            <v>1875000</v>
          </cell>
          <cell r="BI45">
            <v>1875000</v>
          </cell>
          <cell r="BJ45">
            <v>2250000</v>
          </cell>
          <cell r="BK45">
            <v>2250000</v>
          </cell>
        </row>
        <row r="46">
          <cell r="AV46" t="str">
            <v>1.20.1.20.03.E.001.012.....</v>
          </cell>
          <cell r="AW46" t="str">
            <v>1.20.1.20.03.E.001.012.</v>
          </cell>
          <cell r="AX46" t="str">
            <v>Penyediaan Komponen Instalasi Listrik/Penerangan Bangunan Kantor</v>
          </cell>
          <cell r="AY46">
            <v>2312500</v>
          </cell>
          <cell r="AZ46">
            <v>0</v>
          </cell>
          <cell r="BA46">
            <v>270000</v>
          </cell>
          <cell r="BB46">
            <v>460000</v>
          </cell>
          <cell r="BC46">
            <v>250000</v>
          </cell>
          <cell r="BD46">
            <v>477500</v>
          </cell>
          <cell r="BE46">
            <v>0</v>
          </cell>
          <cell r="BF46">
            <v>445000</v>
          </cell>
          <cell r="BG46">
            <v>0</v>
          </cell>
          <cell r="BH46">
            <v>250000</v>
          </cell>
          <cell r="BI46">
            <v>160000</v>
          </cell>
          <cell r="BJ46">
            <v>0</v>
          </cell>
          <cell r="BK46">
            <v>0</v>
          </cell>
        </row>
        <row r="47">
          <cell r="AV47" t="str">
            <v>1.20.1.20.03.E.001.013.....</v>
          </cell>
          <cell r="AW47" t="str">
            <v>1.20.1.20.03.E.001.013.</v>
          </cell>
          <cell r="AX47" t="str">
            <v>Penyediaan Peralatan dan Perlengkapan Kantor</v>
          </cell>
          <cell r="AY47">
            <v>22518000</v>
          </cell>
          <cell r="AZ47">
            <v>635000</v>
          </cell>
          <cell r="BA47">
            <v>1975000</v>
          </cell>
          <cell r="BB47">
            <v>2354000</v>
          </cell>
          <cell r="BC47">
            <v>1925000</v>
          </cell>
          <cell r="BD47">
            <v>2145000</v>
          </cell>
          <cell r="BE47">
            <v>2020000</v>
          </cell>
          <cell r="BF47">
            <v>1484000</v>
          </cell>
          <cell r="BG47">
            <v>2060000</v>
          </cell>
          <cell r="BH47">
            <v>2270000</v>
          </cell>
          <cell r="BI47">
            <v>2320000</v>
          </cell>
          <cell r="BJ47">
            <v>1570000</v>
          </cell>
          <cell r="BK47">
            <v>1760000</v>
          </cell>
        </row>
        <row r="48">
          <cell r="AV48" t="str">
            <v>1.20.1.20.03.E.001.014.....</v>
          </cell>
          <cell r="AW48" t="str">
            <v>1.20.1.20.03.E.001.014.</v>
          </cell>
          <cell r="AX48" t="str">
            <v>Penyediaan Peralatan Rumah Tangga</v>
          </cell>
          <cell r="AY48">
            <v>2060000</v>
          </cell>
          <cell r="AZ48">
            <v>810000</v>
          </cell>
          <cell r="BA48">
            <v>1250000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V49" t="str">
            <v>1.20.1.20.03.E.001.015.....</v>
          </cell>
          <cell r="AW49" t="str">
            <v>1.20.1.20.03.E.001.015.</v>
          </cell>
          <cell r="AX49" t="str">
            <v>Penyediaan Bahan Bacaan dan Peraturan Perundang-undangan</v>
          </cell>
          <cell r="AY49">
            <v>4640000</v>
          </cell>
          <cell r="AZ49">
            <v>220000</v>
          </cell>
          <cell r="BA49">
            <v>1420000</v>
          </cell>
          <cell r="BB49">
            <v>220000</v>
          </cell>
          <cell r="BC49">
            <v>220000</v>
          </cell>
          <cell r="BD49">
            <v>220000</v>
          </cell>
          <cell r="BE49">
            <v>220000</v>
          </cell>
          <cell r="BF49">
            <v>1020000</v>
          </cell>
          <cell r="BG49">
            <v>220000</v>
          </cell>
          <cell r="BH49">
            <v>220000</v>
          </cell>
          <cell r="BI49">
            <v>220000</v>
          </cell>
          <cell r="BJ49">
            <v>220000</v>
          </cell>
          <cell r="BK49">
            <v>220000</v>
          </cell>
        </row>
        <row r="50">
          <cell r="AV50" t="str">
            <v>1.20.1.20.03.E.'001.017.....</v>
          </cell>
          <cell r="AW50" t="str">
            <v>1.20.1.20.03.E.001.017.</v>
          </cell>
          <cell r="AX50" t="str">
            <v>Penyediaan Makanan dan Minuman</v>
          </cell>
          <cell r="AY50">
            <v>20376000</v>
          </cell>
          <cell r="AZ50">
            <v>1596000</v>
          </cell>
          <cell r="BA50">
            <v>3006000</v>
          </cell>
          <cell r="BB50">
            <v>1596000</v>
          </cell>
          <cell r="BC50">
            <v>1596000</v>
          </cell>
          <cell r="BD50">
            <v>840000</v>
          </cell>
          <cell r="BE50">
            <v>756000</v>
          </cell>
          <cell r="BF50">
            <v>1596000</v>
          </cell>
          <cell r="BG50">
            <v>3006000</v>
          </cell>
          <cell r="BH50">
            <v>1596000</v>
          </cell>
          <cell r="BI50">
            <v>1596000</v>
          </cell>
          <cell r="BJ50">
            <v>1596000</v>
          </cell>
          <cell r="BK50">
            <v>1596000</v>
          </cell>
        </row>
        <row r="51">
          <cell r="AV51" t="str">
            <v>1.20.1.20.03.E.001.018.....</v>
          </cell>
          <cell r="AW51" t="str">
            <v>1.20.1.20.03.E.001.018.</v>
          </cell>
          <cell r="AX51" t="str">
            <v>Rapat-rapat Koordinasi dan Konsultasi Keluar Daerah</v>
          </cell>
          <cell r="AY51">
            <v>532800000</v>
          </cell>
          <cell r="AZ51">
            <v>40800000</v>
          </cell>
          <cell r="BA51">
            <v>0</v>
          </cell>
          <cell r="BB51">
            <v>60000000</v>
          </cell>
          <cell r="BC51">
            <v>191200000</v>
          </cell>
          <cell r="BD51">
            <v>60000000</v>
          </cell>
          <cell r="BE51">
            <v>0</v>
          </cell>
          <cell r="BF51">
            <v>100600000</v>
          </cell>
          <cell r="BG51">
            <v>0</v>
          </cell>
          <cell r="BH51">
            <v>0</v>
          </cell>
          <cell r="BI51">
            <v>80200000</v>
          </cell>
          <cell r="BJ51">
            <v>0</v>
          </cell>
          <cell r="BK51">
            <v>0</v>
          </cell>
        </row>
        <row r="52">
          <cell r="AV52" t="str">
            <v>1.20.1.20.03.E.001.019.....</v>
          </cell>
          <cell r="AW52" t="str">
            <v>1.20.1.20.03.E.001.019.</v>
          </cell>
          <cell r="AX52" t="str">
            <v>Penyediaan Jasa Tenaga Bantuan</v>
          </cell>
          <cell r="AY52">
            <v>72124000</v>
          </cell>
          <cell r="AZ52">
            <v>5177000</v>
          </cell>
          <cell r="BA52">
            <v>5177000</v>
          </cell>
          <cell r="BB52">
            <v>5177000</v>
          </cell>
          <cell r="BC52">
            <v>5177000</v>
          </cell>
          <cell r="BD52">
            <v>5177000</v>
          </cell>
          <cell r="BE52">
            <v>10177000</v>
          </cell>
          <cell r="BF52">
            <v>10177000</v>
          </cell>
          <cell r="BG52">
            <v>5177000</v>
          </cell>
          <cell r="BH52">
            <v>5177000</v>
          </cell>
          <cell r="BI52">
            <v>5177000</v>
          </cell>
          <cell r="BJ52">
            <v>5177000</v>
          </cell>
          <cell r="BK52">
            <v>5177000</v>
          </cell>
        </row>
        <row r="53">
          <cell r="AV53" t="str">
            <v>1.20.1.20.03.E.002.022.....</v>
          </cell>
          <cell r="AW53" t="str">
            <v>1.20.1.20.03.E.002.022.</v>
          </cell>
          <cell r="AX53" t="str">
            <v>Pemeliharaan Rutin/Berkala Gedung Kantor</v>
          </cell>
          <cell r="AY53">
            <v>40770000</v>
          </cell>
          <cell r="AZ53">
            <v>0</v>
          </cell>
          <cell r="BA53">
            <v>0</v>
          </cell>
          <cell r="BB53">
            <v>0</v>
          </cell>
          <cell r="BC53">
            <v>40000000</v>
          </cell>
          <cell r="BD53">
            <v>0</v>
          </cell>
          <cell r="BE53">
            <v>320000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450000</v>
          </cell>
        </row>
        <row r="54">
          <cell r="AV54" t="str">
            <v>1.20.1.20.03.E.002.024.....</v>
          </cell>
          <cell r="AW54" t="str">
            <v>1.20.1.20.03.E.002.024.</v>
          </cell>
          <cell r="AX54" t="str">
            <v>Pemeliharaan Rutin/Berkala Kendaraan Dinas/Operasional</v>
          </cell>
          <cell r="AY54">
            <v>62714000</v>
          </cell>
          <cell r="AZ54">
            <v>3510000</v>
          </cell>
          <cell r="BA54">
            <v>7732000</v>
          </cell>
          <cell r="BB54">
            <v>6034000</v>
          </cell>
          <cell r="BC54">
            <v>6034000</v>
          </cell>
          <cell r="BD54">
            <v>6262000</v>
          </cell>
          <cell r="BE54">
            <v>3510000</v>
          </cell>
          <cell r="BF54">
            <v>6728000</v>
          </cell>
          <cell r="BG54">
            <v>6972000</v>
          </cell>
          <cell r="BH54">
            <v>3510000</v>
          </cell>
          <cell r="BI54">
            <v>3510000</v>
          </cell>
          <cell r="BJ54">
            <v>5522000</v>
          </cell>
          <cell r="BK54">
            <v>3390000</v>
          </cell>
        </row>
        <row r="55">
          <cell r="AV55" t="str">
            <v>1.20.1.20.03.E.005.001.....</v>
          </cell>
          <cell r="AW55" t="str">
            <v>1.20.1.20.03.E.005.001.</v>
          </cell>
          <cell r="AX55" t="str">
            <v>Pendidikan dan Pelatihan Formal</v>
          </cell>
          <cell r="AY55">
            <v>40000000</v>
          </cell>
          <cell r="AZ55">
            <v>0</v>
          </cell>
          <cell r="BA55">
            <v>0</v>
          </cell>
          <cell r="BB55">
            <v>5000000</v>
          </cell>
          <cell r="BC55">
            <v>15000000</v>
          </cell>
          <cell r="BD55">
            <v>0</v>
          </cell>
          <cell r="BE55">
            <v>0</v>
          </cell>
          <cell r="BF55">
            <v>5000000</v>
          </cell>
          <cell r="BG55">
            <v>15000000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V56" t="str">
            <v>1.20.1.20.03.E.006.001.....</v>
          </cell>
          <cell r="AW56" t="str">
            <v>1.20.1.20.03.E.006.001.</v>
          </cell>
          <cell r="AX56" t="str">
            <v>Penyusunan Laporan Capaian Kinerja dan Ikhtisar Realisasi Kinerja SKPD</v>
          </cell>
          <cell r="AY56">
            <v>21984000</v>
          </cell>
          <cell r="AZ56">
            <v>0</v>
          </cell>
          <cell r="BA56">
            <v>3246000</v>
          </cell>
          <cell r="BB56">
            <v>0</v>
          </cell>
          <cell r="BC56">
            <v>0</v>
          </cell>
          <cell r="BD56">
            <v>3246000</v>
          </cell>
          <cell r="BE56">
            <v>0</v>
          </cell>
          <cell r="BF56">
            <v>0</v>
          </cell>
          <cell r="BG56">
            <v>3246000</v>
          </cell>
          <cell r="BH56">
            <v>0</v>
          </cell>
          <cell r="BI56">
            <v>0</v>
          </cell>
          <cell r="BJ56">
            <v>3246000</v>
          </cell>
          <cell r="BK56">
            <v>9000000</v>
          </cell>
        </row>
        <row r="57">
          <cell r="AV57" t="str">
            <v>1.20.1.20.03.E.080.001.....</v>
          </cell>
          <cell r="AW57" t="str">
            <v>1.20.1.20.03.E.080.001.</v>
          </cell>
          <cell r="AX57" t="str">
            <v>Evaluasi dan Pengawasan Kerjasama Daerah</v>
          </cell>
          <cell r="AY57">
            <v>201625000</v>
          </cell>
          <cell r="AZ57">
            <v>1300000</v>
          </cell>
          <cell r="BA57">
            <v>1300000</v>
          </cell>
          <cell r="BB57">
            <v>13300000</v>
          </cell>
          <cell r="BC57">
            <v>1300000</v>
          </cell>
          <cell r="BD57">
            <v>1300000</v>
          </cell>
          <cell r="BE57">
            <v>18650000</v>
          </cell>
          <cell r="BF57">
            <v>650000</v>
          </cell>
          <cell r="BG57">
            <v>1300000</v>
          </cell>
          <cell r="BH57">
            <v>118300000</v>
          </cell>
          <cell r="BI57">
            <v>14300000</v>
          </cell>
          <cell r="BJ57">
            <v>1625000</v>
          </cell>
          <cell r="BK57">
            <v>28300000</v>
          </cell>
        </row>
        <row r="58">
          <cell r="AV58" t="str">
            <v>1.20.1.20.03.E.080.002.....</v>
          </cell>
          <cell r="AW58" t="str">
            <v>1.20.1.20.03.E.080.002.</v>
          </cell>
          <cell r="AX58" t="str">
            <v>Pengembangan Kerjasama Daerah</v>
          </cell>
          <cell r="AY58">
            <v>302860000</v>
          </cell>
          <cell r="AZ58">
            <v>1300000</v>
          </cell>
          <cell r="BA58">
            <v>1300000</v>
          </cell>
          <cell r="BB58">
            <v>139470000</v>
          </cell>
          <cell r="BC58">
            <v>1300000</v>
          </cell>
          <cell r="BD58">
            <v>11950000</v>
          </cell>
          <cell r="BE58">
            <v>33680000</v>
          </cell>
          <cell r="BF58">
            <v>5650000</v>
          </cell>
          <cell r="BG58">
            <v>2950000</v>
          </cell>
          <cell r="BH58">
            <v>34330000</v>
          </cell>
          <cell r="BI58">
            <v>1300000</v>
          </cell>
          <cell r="BJ58">
            <v>35300000</v>
          </cell>
          <cell r="BK58">
            <v>34330000</v>
          </cell>
        </row>
        <row r="59">
          <cell r="AV59" t="str">
            <v>1.20.1.20.03.E.081.001.....</v>
          </cell>
          <cell r="AW59" t="str">
            <v>1.20.1.20.03.E.081.001.</v>
          </cell>
          <cell r="AX59" t="str">
            <v>Pembinaan Pendapatan Asli Daerah (PAD)</v>
          </cell>
          <cell r="AY59">
            <v>540534000</v>
          </cell>
          <cell r="AZ59">
            <v>2176000</v>
          </cell>
          <cell r="BA59">
            <v>2176000</v>
          </cell>
          <cell r="BB59">
            <v>2176000</v>
          </cell>
          <cell r="BC59">
            <v>28276000</v>
          </cell>
          <cell r="BD59">
            <v>2752000</v>
          </cell>
          <cell r="BE59">
            <v>51592000</v>
          </cell>
          <cell r="BF59">
            <v>140867000</v>
          </cell>
          <cell r="BG59">
            <v>2104000</v>
          </cell>
          <cell r="BH59">
            <v>25957000</v>
          </cell>
          <cell r="BI59">
            <v>144865000</v>
          </cell>
          <cell r="BJ59">
            <v>3184000</v>
          </cell>
          <cell r="BK59">
            <v>134409000</v>
          </cell>
        </row>
        <row r="60">
          <cell r="AV60" t="str">
            <v>1.20.1.20.03.E.081.002.....</v>
          </cell>
          <cell r="AW60" t="str">
            <v>1.20.1.20.03.E.081.002.</v>
          </cell>
          <cell r="AX60" t="str">
            <v>Peningkatan Pemanfaatan dan Pengelolaan Aset  Daerah</v>
          </cell>
          <cell r="AY60">
            <v>235770000</v>
          </cell>
          <cell r="AZ60">
            <v>1170000</v>
          </cell>
          <cell r="BA60">
            <v>1170000</v>
          </cell>
          <cell r="BB60">
            <v>24295000</v>
          </cell>
          <cell r="BC60">
            <v>1170000</v>
          </cell>
          <cell r="BD60">
            <v>1170000</v>
          </cell>
          <cell r="BE60">
            <v>44355000</v>
          </cell>
          <cell r="BF60">
            <v>390000</v>
          </cell>
          <cell r="BG60">
            <v>81170000</v>
          </cell>
          <cell r="BH60">
            <v>43920000</v>
          </cell>
          <cell r="BI60">
            <v>1170000</v>
          </cell>
          <cell r="BJ60">
            <v>1170000</v>
          </cell>
          <cell r="BK60">
            <v>34620000</v>
          </cell>
        </row>
        <row r="61">
          <cell r="AV61" t="str">
            <v>1.20.1.20.03.E.081.003.....</v>
          </cell>
          <cell r="AW61" t="str">
            <v>1.20.1.20.03.E.081.003.</v>
          </cell>
          <cell r="AX61" t="str">
            <v>Pembinaan BUMD</v>
          </cell>
          <cell r="AY61">
            <v>202945000</v>
          </cell>
          <cell r="AZ61">
            <v>1170000</v>
          </cell>
          <cell r="BA61">
            <v>1170000</v>
          </cell>
          <cell r="BB61">
            <v>98095000</v>
          </cell>
          <cell r="BC61">
            <v>1170000</v>
          </cell>
          <cell r="BD61">
            <v>1170000</v>
          </cell>
          <cell r="BE61">
            <v>30480000</v>
          </cell>
          <cell r="BF61">
            <v>390000</v>
          </cell>
          <cell r="BG61">
            <v>1170000</v>
          </cell>
          <cell r="BH61">
            <v>32895000</v>
          </cell>
          <cell r="BI61">
            <v>1170000</v>
          </cell>
          <cell r="BJ61">
            <v>1170000</v>
          </cell>
          <cell r="BK61">
            <v>32895000</v>
          </cell>
        </row>
      </sheetData>
      <sheetData sheetId="2"/>
      <sheetData sheetId="3"/>
      <sheetData sheetId="4"/>
      <sheetData sheetId="5"/>
      <sheetData sheetId="6">
        <row r="220">
          <cell r="Y220">
            <v>3654235977.1599998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1 (Pendapatan)"/>
      <sheetName val="Lamp.1 (Belanja)"/>
      <sheetName val="Lamp.2"/>
      <sheetName val="LRA13"/>
      <sheetName val="Lamp.3"/>
      <sheetName val="Lamp.4 (Persediaan)"/>
      <sheetName val="Lamp.5 (Piutang Pajak)"/>
      <sheetName val="Lamp.6 (Piutang Retribusi)"/>
      <sheetName val="Lamp.7(Piutang selain Pjk+Rtrbs"/>
      <sheetName val="Lamp.10 (Atribusi)"/>
      <sheetName val="Jurnal Memorial 2017"/>
      <sheetName val="Lamp.8 (BM)"/>
      <sheetName val="Lamp.9 (Di luar BM)"/>
      <sheetName val="Lamp.11 (Jaminan Pemeliharaan)"/>
      <sheetName val="KK Penyusutan AT"/>
      <sheetName val="Lamp.13(aset lainnya)"/>
      <sheetName val="Lamp.14(Utang Pajak)"/>
      <sheetName val="Lamp.15(Utang Belanja)"/>
      <sheetName val="Lamp.16"/>
      <sheetName val="Lamp.17"/>
      <sheetName val="Lamp.18"/>
      <sheetName val="Lamp.18 (per jenis)"/>
      <sheetName val="Lamp.20"/>
      <sheetName val="Lamp.21"/>
      <sheetName val="Lamp.22 (KK ATB)"/>
      <sheetName val="Lamp.23 (LPE)"/>
      <sheetName val="Lamp.23 (LPE stlhDtAset)"/>
      <sheetName val="Lamp.12 (Mutasi Aset)"/>
      <sheetName val="Jurnal Memorial 2018 (2)"/>
      <sheetName val="LO per rincian"/>
      <sheetName val="LO per rincian (stlhDtAset))"/>
      <sheetName val="LO per rincian (stlhDtAset) (2"/>
      <sheetName val="Lamp.3 (Neraca)"/>
      <sheetName val="Lamp.3 (Neraca sblmDtAset)"/>
      <sheetName val="Lamp.3 (Neraca stlhDtAset)"/>
      <sheetName val="Neraca25.3.19"/>
      <sheetName val="Jurnal Memorial 2018"/>
      <sheetName val="Lamp.24 (CALK)"/>
      <sheetName val="Lamp.24 (CALK) (2)"/>
      <sheetName val="Lamp.19 (KK Persediaan)"/>
      <sheetName val="Lamp.2 (LRA64)"/>
      <sheetName val="Lamp.25"/>
      <sheetName val="Lamp.26 (Review)"/>
      <sheetName val="Review"/>
      <sheetName val="Lamp.26Bxxx"/>
      <sheetName val="Review (2)"/>
      <sheetName val="Lamp.27"/>
      <sheetName val="Penanggungjwb LK"/>
      <sheetName val="Bagan"/>
      <sheetName val="Ck B.Penerimaan"/>
      <sheetName val="Ck B.Pengeluaran"/>
      <sheetName val="Ck. P.Akuntan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>
        <row r="49">
          <cell r="C49">
            <v>94222000</v>
          </cell>
        </row>
        <row r="50">
          <cell r="C50">
            <v>6954000</v>
          </cell>
        </row>
        <row r="51">
          <cell r="C51">
            <v>4547000</v>
          </cell>
        </row>
        <row r="52">
          <cell r="C52">
            <v>5448000</v>
          </cell>
        </row>
        <row r="53">
          <cell r="C53">
            <v>12509618</v>
          </cell>
        </row>
        <row r="55">
          <cell r="C55">
            <v>2796000</v>
          </cell>
        </row>
        <row r="56">
          <cell r="C56">
            <v>943152000</v>
          </cell>
        </row>
        <row r="57">
          <cell r="C57">
            <v>26379000</v>
          </cell>
        </row>
        <row r="71">
          <cell r="C71">
            <v>306046200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58A711"/>
  </sheetPr>
  <dimension ref="A1:AE169"/>
  <sheetViews>
    <sheetView tabSelected="1" view="pageBreakPreview" topLeftCell="H1" zoomScale="85" zoomScaleNormal="85" zoomScaleSheetLayoutView="85" workbookViewId="0">
      <pane ySplit="13" topLeftCell="A20" activePane="bottomLeft" state="frozen"/>
      <selection activeCell="O67" sqref="O67"/>
      <selection pane="bottomLeft" activeCell="Y31" sqref="Y31"/>
    </sheetView>
  </sheetViews>
  <sheetFormatPr defaultColWidth="18.7109375" defaultRowHeight="15" x14ac:dyDescent="0.25"/>
  <cols>
    <col min="1" max="1" width="2.5703125" customWidth="1"/>
    <col min="2" max="2" width="3.42578125" bestFit="1" customWidth="1"/>
    <col min="3" max="3" width="2.28515625" bestFit="1" customWidth="1"/>
    <col min="4" max="4" width="3.42578125" bestFit="1" customWidth="1"/>
    <col min="5" max="5" width="4.7109375" customWidth="1"/>
    <col min="6" max="6" width="4.140625" bestFit="1" customWidth="1"/>
    <col min="7" max="7" width="4" customWidth="1"/>
    <col min="8" max="8" width="3.42578125" customWidth="1"/>
    <col min="9" max="9" width="2.5703125" customWidth="1"/>
    <col min="10" max="10" width="2.5703125" bestFit="1" customWidth="1"/>
    <col min="11" max="11" width="3.5703125" bestFit="1" customWidth="1"/>
    <col min="12" max="12" width="3.28515625" customWidth="1"/>
    <col min="13" max="13" width="35.42578125" hidden="1" customWidth="1"/>
    <col min="14" max="14" width="37.85546875" customWidth="1"/>
    <col min="15" max="15" width="32.7109375" bestFit="1" customWidth="1"/>
    <col min="16" max="16" width="17.5703125" hidden="1" customWidth="1"/>
    <col min="17" max="17" width="16.28515625" hidden="1" customWidth="1"/>
    <col min="18" max="22" width="17.5703125" hidden="1" customWidth="1"/>
    <col min="23" max="23" width="16.28515625" hidden="1" customWidth="1"/>
    <col min="24" max="24" width="17.5703125" hidden="1" customWidth="1"/>
    <col min="25" max="25" width="18.7109375" customWidth="1"/>
    <col min="26" max="26" width="18.5703125" customWidth="1"/>
    <col min="27" max="27" width="13" style="260" customWidth="1"/>
    <col min="28" max="28" width="70.7109375" customWidth="1"/>
    <col min="29" max="29" width="8.140625" customWidth="1"/>
    <col min="30" max="30" width="29.85546875" customWidth="1"/>
    <col min="31" max="31" width="13.42578125" bestFit="1" customWidth="1"/>
    <col min="32" max="32" width="9.140625" customWidth="1"/>
  </cols>
  <sheetData>
    <row r="1" spans="1:30" s="1" customFormat="1" ht="18" x14ac:dyDescent="0.25">
      <c r="A1" s="584" t="s">
        <v>101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</row>
    <row r="2" spans="1:30" s="1" customFormat="1" ht="22.5" x14ac:dyDescent="0.25">
      <c r="A2" s="585" t="s">
        <v>102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  <c r="AA2" s="585"/>
      <c r="AB2" s="585"/>
      <c r="AC2" s="585"/>
      <c r="AD2" s="585"/>
    </row>
    <row r="3" spans="1:30" s="1" customFormat="1" ht="18" x14ac:dyDescent="0.25">
      <c r="A3" s="584" t="s">
        <v>107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</row>
    <row r="4" spans="1:30" s="2" customFormat="1" ht="18" x14ac:dyDescent="0.25">
      <c r="A4" s="3"/>
      <c r="B4" s="4"/>
      <c r="C4" s="3"/>
      <c r="D4" s="4"/>
      <c r="E4" s="3"/>
      <c r="F4" s="4"/>
      <c r="G4" s="4"/>
      <c r="H4" s="4"/>
      <c r="I4" s="4"/>
      <c r="J4" s="4"/>
      <c r="K4" s="4"/>
      <c r="L4" s="5"/>
      <c r="M4" s="6"/>
      <c r="N4" s="7"/>
      <c r="O4" s="8"/>
      <c r="P4" s="9"/>
      <c r="Q4" s="9"/>
      <c r="R4" s="9"/>
      <c r="S4" s="223"/>
      <c r="T4" s="223"/>
      <c r="U4" s="223"/>
      <c r="V4" s="223"/>
      <c r="W4" s="223"/>
      <c r="X4" s="223"/>
      <c r="Y4" s="223"/>
      <c r="Z4" s="10"/>
      <c r="AA4" s="240"/>
      <c r="AB4" s="8"/>
      <c r="AC4" s="10"/>
      <c r="AD4" s="10"/>
    </row>
    <row r="5" spans="1:30" s="2" customFormat="1" ht="16.5" x14ac:dyDescent="0.25">
      <c r="A5" s="224" t="s">
        <v>103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 t="s">
        <v>104</v>
      </c>
      <c r="M5" s="17"/>
      <c r="N5" s="224" t="s">
        <v>108</v>
      </c>
      <c r="O5" s="224"/>
      <c r="P5" s="224"/>
      <c r="Q5" s="224"/>
      <c r="R5" s="18"/>
      <c r="S5" s="226"/>
      <c r="T5" s="226"/>
      <c r="U5" s="226"/>
      <c r="V5" s="226"/>
      <c r="W5" s="226"/>
      <c r="X5" s="226"/>
      <c r="Y5" s="226"/>
      <c r="Z5" s="19"/>
      <c r="AA5" s="241"/>
      <c r="AB5" s="224"/>
      <c r="AC5" s="19"/>
      <c r="AD5" s="19"/>
    </row>
    <row r="6" spans="1:30" s="22" customFormat="1" ht="16.5" x14ac:dyDescent="0.25">
      <c r="A6" s="224" t="s">
        <v>105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5" t="s">
        <v>104</v>
      </c>
      <c r="M6" s="17"/>
      <c r="N6" s="224" t="s">
        <v>106</v>
      </c>
      <c r="O6" s="224"/>
      <c r="P6" s="224"/>
      <c r="Q6" s="224"/>
      <c r="R6" s="18"/>
      <c r="S6" s="226"/>
      <c r="T6" s="226"/>
      <c r="U6" s="226"/>
      <c r="V6" s="226"/>
      <c r="W6" s="226"/>
      <c r="X6" s="226"/>
      <c r="Y6" s="226"/>
      <c r="Z6" s="19"/>
      <c r="AA6" s="241"/>
      <c r="AB6" s="224"/>
      <c r="AC6" s="19"/>
      <c r="AD6" s="19"/>
    </row>
    <row r="7" spans="1:30" s="22" customFormat="1" ht="16.5" x14ac:dyDescent="0.3">
      <c r="A7" s="11"/>
      <c r="B7" s="12"/>
      <c r="C7" s="11"/>
      <c r="D7" s="12"/>
      <c r="E7" s="11"/>
      <c r="F7" s="13"/>
      <c r="G7" s="13"/>
      <c r="H7" s="13"/>
      <c r="I7" s="14"/>
      <c r="J7" s="15"/>
      <c r="K7" s="15"/>
      <c r="L7" s="16"/>
      <c r="M7" s="17"/>
      <c r="N7" s="592"/>
      <c r="O7" s="592"/>
      <c r="P7" s="592"/>
      <c r="Q7" s="592"/>
      <c r="R7" s="18"/>
      <c r="S7" s="18"/>
      <c r="T7" s="18"/>
      <c r="U7" s="18"/>
      <c r="V7" s="18"/>
      <c r="W7" s="18"/>
      <c r="X7" s="18"/>
      <c r="Y7" s="18"/>
      <c r="Z7" s="19"/>
      <c r="AA7" s="242"/>
      <c r="AB7" s="19"/>
      <c r="AC7" s="20"/>
      <c r="AD7" s="21" t="s">
        <v>0</v>
      </c>
    </row>
    <row r="8" spans="1:30" s="34" customFormat="1" ht="25.5" x14ac:dyDescent="0.25">
      <c r="A8" s="24" t="s">
        <v>1</v>
      </c>
      <c r="B8" s="25" t="s">
        <v>1</v>
      </c>
      <c r="C8" s="26" t="s">
        <v>1</v>
      </c>
      <c r="D8" s="27" t="s">
        <v>1</v>
      </c>
      <c r="E8" s="26" t="s">
        <v>1</v>
      </c>
      <c r="F8" s="27" t="s">
        <v>1</v>
      </c>
      <c r="G8" s="27" t="s">
        <v>1</v>
      </c>
      <c r="H8" s="27" t="s">
        <v>1</v>
      </c>
      <c r="I8" s="27" t="s">
        <v>1</v>
      </c>
      <c r="J8" s="27" t="s">
        <v>1</v>
      </c>
      <c r="K8" s="27" t="s">
        <v>1</v>
      </c>
      <c r="L8" s="27" t="s">
        <v>1</v>
      </c>
      <c r="M8" s="28"/>
      <c r="N8" s="29"/>
      <c r="O8" s="30"/>
      <c r="P8" s="31"/>
      <c r="Q8" s="31"/>
      <c r="R8" s="31"/>
      <c r="S8" s="31"/>
      <c r="T8" s="31"/>
      <c r="U8" s="31"/>
      <c r="V8" s="31"/>
      <c r="W8" s="31"/>
      <c r="X8" s="31"/>
      <c r="Y8" s="31"/>
      <c r="Z8" s="30"/>
      <c r="AA8" s="243"/>
      <c r="AB8" s="30"/>
      <c r="AC8" s="32"/>
      <c r="AD8" s="33"/>
    </row>
    <row r="9" spans="1:30" s="22" customFormat="1" ht="14.25" customHeight="1" x14ac:dyDescent="0.25">
      <c r="A9" s="598" t="s">
        <v>2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35"/>
      <c r="N9" s="36"/>
      <c r="O9" s="589" t="s">
        <v>110</v>
      </c>
      <c r="P9" s="590"/>
      <c r="Q9" s="590"/>
      <c r="R9" s="590"/>
      <c r="S9" s="590"/>
      <c r="T9" s="590"/>
      <c r="U9" s="590"/>
      <c r="V9" s="590"/>
      <c r="W9" s="590"/>
      <c r="X9" s="590"/>
      <c r="Y9" s="591"/>
      <c r="Z9" s="231"/>
      <c r="AA9" s="595" t="s">
        <v>115</v>
      </c>
      <c r="AB9" s="234"/>
      <c r="AC9" s="37"/>
      <c r="AD9" s="21"/>
    </row>
    <row r="10" spans="1:30" s="22" customFormat="1" ht="14.25" customHeight="1" x14ac:dyDescent="0.25">
      <c r="A10" s="600"/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227"/>
      <c r="N10" s="39"/>
      <c r="O10" s="586" t="s">
        <v>109</v>
      </c>
      <c r="P10" s="228"/>
      <c r="Q10" s="229"/>
      <c r="R10" s="230"/>
      <c r="S10" s="229"/>
      <c r="T10" s="229"/>
      <c r="U10" s="229"/>
      <c r="V10" s="228"/>
      <c r="W10" s="229"/>
      <c r="X10" s="230"/>
      <c r="Y10" s="593" t="s">
        <v>111</v>
      </c>
      <c r="Z10" s="232" t="s">
        <v>112</v>
      </c>
      <c r="AA10" s="596"/>
      <c r="AB10" s="235"/>
      <c r="AC10" s="37"/>
      <c r="AD10" s="21"/>
    </row>
    <row r="11" spans="1:30" s="22" customFormat="1" x14ac:dyDescent="0.25">
      <c r="A11" s="600"/>
      <c r="B11" s="601"/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38"/>
      <c r="N11" s="39" t="s">
        <v>3</v>
      </c>
      <c r="O11" s="587"/>
      <c r="P11" s="40" t="s">
        <v>4</v>
      </c>
      <c r="Q11" s="40" t="s">
        <v>5</v>
      </c>
      <c r="R11" s="40" t="s">
        <v>4</v>
      </c>
      <c r="S11" s="40" t="s">
        <v>4</v>
      </c>
      <c r="T11" s="40" t="s">
        <v>5</v>
      </c>
      <c r="U11" s="40" t="s">
        <v>4</v>
      </c>
      <c r="V11" s="40" t="s">
        <v>4</v>
      </c>
      <c r="W11" s="40" t="s">
        <v>5</v>
      </c>
      <c r="X11" s="40" t="s">
        <v>4</v>
      </c>
      <c r="Y11" s="593"/>
      <c r="Z11" s="232" t="s">
        <v>113</v>
      </c>
      <c r="AA11" s="596"/>
      <c r="AB11" s="235" t="s">
        <v>117</v>
      </c>
      <c r="AC11" s="37"/>
      <c r="AD11" s="21"/>
    </row>
    <row r="12" spans="1:30" s="22" customFormat="1" x14ac:dyDescent="0.25">
      <c r="A12" s="602"/>
      <c r="B12" s="603"/>
      <c r="C12" s="603"/>
      <c r="D12" s="603"/>
      <c r="E12" s="603"/>
      <c r="F12" s="603"/>
      <c r="G12" s="603"/>
      <c r="H12" s="603"/>
      <c r="I12" s="603"/>
      <c r="J12" s="603"/>
      <c r="K12" s="603"/>
      <c r="L12" s="603"/>
      <c r="M12" s="41"/>
      <c r="N12" s="42"/>
      <c r="O12" s="588"/>
      <c r="P12" s="43" t="s">
        <v>6</v>
      </c>
      <c r="Q12" s="43" t="s">
        <v>7</v>
      </c>
      <c r="R12" s="43" t="s">
        <v>7</v>
      </c>
      <c r="S12" s="43" t="s">
        <v>6</v>
      </c>
      <c r="T12" s="43" t="s">
        <v>7</v>
      </c>
      <c r="U12" s="43" t="s">
        <v>7</v>
      </c>
      <c r="V12" s="43" t="s">
        <v>6</v>
      </c>
      <c r="W12" s="43" t="s">
        <v>7</v>
      </c>
      <c r="X12" s="43" t="s">
        <v>8</v>
      </c>
      <c r="Y12" s="594"/>
      <c r="Z12" s="233" t="s">
        <v>114</v>
      </c>
      <c r="AA12" s="597"/>
      <c r="AB12" s="236"/>
      <c r="AC12" s="37"/>
      <c r="AD12" s="21"/>
    </row>
    <row r="13" spans="1:30" s="23" customFormat="1" ht="17.25" thickBot="1" x14ac:dyDescent="0.3">
      <c r="A13" s="604">
        <v>1</v>
      </c>
      <c r="B13" s="605"/>
      <c r="C13" s="605"/>
      <c r="D13" s="605"/>
      <c r="E13" s="605"/>
      <c r="F13" s="605"/>
      <c r="G13" s="606"/>
      <c r="H13" s="606"/>
      <c r="I13" s="606"/>
      <c r="J13" s="606"/>
      <c r="K13" s="606"/>
      <c r="L13" s="606"/>
      <c r="M13" s="44"/>
      <c r="N13" s="45" t="s">
        <v>9</v>
      </c>
      <c r="O13" s="46" t="s">
        <v>10</v>
      </c>
      <c r="P13" s="47" t="s">
        <v>11</v>
      </c>
      <c r="Q13" s="48" t="s">
        <v>12</v>
      </c>
      <c r="R13" s="48" t="s">
        <v>13</v>
      </c>
      <c r="S13" s="47" t="s">
        <v>14</v>
      </c>
      <c r="T13" s="48" t="s">
        <v>15</v>
      </c>
      <c r="U13" s="48" t="s">
        <v>16</v>
      </c>
      <c r="V13" s="47" t="s">
        <v>17</v>
      </c>
      <c r="W13" s="48" t="s">
        <v>18</v>
      </c>
      <c r="X13" s="48" t="s">
        <v>19</v>
      </c>
      <c r="Y13" s="237">
        <v>4</v>
      </c>
      <c r="Z13" s="49" t="s">
        <v>116</v>
      </c>
      <c r="AA13" s="46">
        <v>6</v>
      </c>
      <c r="AB13" s="46">
        <v>7</v>
      </c>
      <c r="AC13" s="50"/>
      <c r="AD13" s="21"/>
    </row>
    <row r="14" spans="1:30" s="60" customFormat="1" ht="15.75" thickTop="1" thickBot="1" x14ac:dyDescent="0.3">
      <c r="A14" s="51">
        <v>4</v>
      </c>
      <c r="B14" s="52" t="s">
        <v>20</v>
      </c>
      <c r="C14" s="53">
        <v>4</v>
      </c>
      <c r="D14" s="52" t="s">
        <v>20</v>
      </c>
      <c r="E14" s="53" t="s">
        <v>21</v>
      </c>
      <c r="F14" s="52" t="s">
        <v>22</v>
      </c>
      <c r="G14" s="52" t="s">
        <v>22</v>
      </c>
      <c r="H14" s="52">
        <v>5</v>
      </c>
      <c r="I14" s="52"/>
      <c r="J14" s="52"/>
      <c r="K14" s="52"/>
      <c r="L14" s="52"/>
      <c r="M14" s="54" t="str">
        <f>CONCATENATE(A14,".",B14,".",C14,".",D14,".",E14,".",F14,".",G14,".",H14,".",I14,".",J14,".",K14,".",L14)</f>
        <v>4.03.4.03.01.E.00.00.5....</v>
      </c>
      <c r="N14" s="55" t="s">
        <v>23</v>
      </c>
      <c r="O14" s="238">
        <f t="shared" ref="O14:Z14" si="0">O16+O31</f>
        <v>2699201507</v>
      </c>
      <c r="P14" s="57">
        <f t="shared" si="0"/>
        <v>881510799</v>
      </c>
      <c r="Q14" s="57">
        <f t="shared" si="0"/>
        <v>70592739</v>
      </c>
      <c r="R14" s="57">
        <f t="shared" si="0"/>
        <v>952103538</v>
      </c>
      <c r="S14" s="57">
        <f t="shared" si="0"/>
        <v>682943435.15999997</v>
      </c>
      <c r="T14" s="57">
        <f t="shared" si="0"/>
        <v>256093823.56</v>
      </c>
      <c r="U14" s="57">
        <f t="shared" si="0"/>
        <v>939037258.72000003</v>
      </c>
      <c r="V14" s="57">
        <f t="shared" si="0"/>
        <v>589748690</v>
      </c>
      <c r="W14" s="57">
        <f t="shared" si="0"/>
        <v>65371801</v>
      </c>
      <c r="X14" s="57">
        <f t="shared" si="0"/>
        <v>655120491</v>
      </c>
      <c r="Y14" s="57">
        <f t="shared" si="0"/>
        <v>2546261287.7200003</v>
      </c>
      <c r="Z14" s="57">
        <f t="shared" si="0"/>
        <v>152940219.27999997</v>
      </c>
      <c r="AA14" s="244">
        <f>+Y14/O14</f>
        <v>0.94333871743796427</v>
      </c>
      <c r="AB14" s="56"/>
      <c r="AC14" s="58"/>
      <c r="AD14" s="59"/>
    </row>
    <row r="15" spans="1:30" s="69" customFormat="1" ht="18" thickTop="1" thickBot="1" x14ac:dyDescent="0.3">
      <c r="A15" s="61"/>
      <c r="B15" s="62"/>
      <c r="C15" s="63"/>
      <c r="D15" s="62"/>
      <c r="E15" s="63"/>
      <c r="F15" s="62"/>
      <c r="G15" s="62"/>
      <c r="H15" s="62"/>
      <c r="I15" s="62"/>
      <c r="J15" s="62"/>
      <c r="K15" s="62"/>
      <c r="L15" s="62"/>
      <c r="M15" s="64"/>
      <c r="N15" s="65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245"/>
      <c r="AB15" s="66"/>
      <c r="AC15" s="50"/>
      <c r="AD15" s="68"/>
    </row>
    <row r="16" spans="1:30" s="60" customFormat="1" ht="15.75" thickTop="1" thickBot="1" x14ac:dyDescent="0.3">
      <c r="A16" s="70">
        <v>4</v>
      </c>
      <c r="B16" s="71" t="s">
        <v>20</v>
      </c>
      <c r="C16" s="72">
        <v>4</v>
      </c>
      <c r="D16" s="71" t="s">
        <v>20</v>
      </c>
      <c r="E16" s="73" t="s">
        <v>21</v>
      </c>
      <c r="F16" s="71" t="s">
        <v>22</v>
      </c>
      <c r="G16" s="71" t="s">
        <v>22</v>
      </c>
      <c r="H16" s="71">
        <v>5</v>
      </c>
      <c r="I16" s="71">
        <v>1</v>
      </c>
      <c r="J16" s="71"/>
      <c r="K16" s="74"/>
      <c r="L16" s="74"/>
      <c r="M16" s="75" t="str">
        <f>CONCATENATE(A16,".",B16,".",C16,".",D16,".",E16,".",F16,".",G16,".",H16,".",I16,".",J16,".",K16,".",L16)</f>
        <v>4.03.4.03.01.E.00.00.5.1...</v>
      </c>
      <c r="N16" s="76" t="s">
        <v>24</v>
      </c>
      <c r="O16" s="78">
        <f>O18</f>
        <v>1060356507</v>
      </c>
      <c r="P16" s="78">
        <f t="shared" ref="P16:Z16" si="1">P18</f>
        <v>881510799</v>
      </c>
      <c r="Q16" s="78">
        <f t="shared" si="1"/>
        <v>70592739</v>
      </c>
      <c r="R16" s="78">
        <f t="shared" si="1"/>
        <v>952103538</v>
      </c>
      <c r="S16" s="78">
        <f t="shared" si="1"/>
        <v>0</v>
      </c>
      <c r="T16" s="78">
        <f t="shared" si="1"/>
        <v>0</v>
      </c>
      <c r="U16" s="78">
        <f t="shared" si="1"/>
        <v>0</v>
      </c>
      <c r="V16" s="78">
        <f t="shared" si="1"/>
        <v>0</v>
      </c>
      <c r="W16" s="78">
        <f t="shared" si="1"/>
        <v>0</v>
      </c>
      <c r="X16" s="78">
        <f t="shared" si="1"/>
        <v>0</v>
      </c>
      <c r="Y16" s="78">
        <f t="shared" si="1"/>
        <v>952103538</v>
      </c>
      <c r="Z16" s="78">
        <f t="shared" si="1"/>
        <v>108252969</v>
      </c>
      <c r="AA16" s="246">
        <f>+Y16/O16</f>
        <v>0.89790889357931769</v>
      </c>
      <c r="AB16" s="77"/>
      <c r="AC16" s="79"/>
      <c r="AD16" s="59"/>
    </row>
    <row r="17" spans="1:30" s="69" customFormat="1" ht="18" thickTop="1" thickBot="1" x14ac:dyDescent="0.3">
      <c r="A17" s="80"/>
      <c r="B17" s="81"/>
      <c r="C17" s="82"/>
      <c r="D17" s="81"/>
      <c r="E17" s="82"/>
      <c r="F17" s="81"/>
      <c r="G17" s="81"/>
      <c r="H17" s="81"/>
      <c r="I17" s="81"/>
      <c r="J17" s="81"/>
      <c r="K17" s="81"/>
      <c r="L17" s="81"/>
      <c r="M17" s="83"/>
      <c r="N17" s="84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247"/>
      <c r="AB17" s="85"/>
      <c r="AC17" s="50"/>
      <c r="AD17" s="68"/>
    </row>
    <row r="18" spans="1:30" s="60" customFormat="1" ht="24.75" customHeight="1" thickTop="1" x14ac:dyDescent="0.25">
      <c r="A18" s="87">
        <v>4</v>
      </c>
      <c r="B18" s="88" t="s">
        <v>20</v>
      </c>
      <c r="C18" s="89">
        <v>4</v>
      </c>
      <c r="D18" s="88" t="s">
        <v>20</v>
      </c>
      <c r="E18" s="90" t="s">
        <v>21</v>
      </c>
      <c r="F18" s="91" t="s">
        <v>22</v>
      </c>
      <c r="G18" s="91" t="s">
        <v>22</v>
      </c>
      <c r="H18" s="91">
        <v>5</v>
      </c>
      <c r="I18" s="91">
        <v>1</v>
      </c>
      <c r="J18" s="91">
        <v>1</v>
      </c>
      <c r="K18" s="91"/>
      <c r="L18" s="91"/>
      <c r="M18" s="92" t="str">
        <f>CONCATENATE(A18,".",B18,".",C18,".",D18,".",E18,".",F18,".",G18,".",H18,".",I18,".",J18,".",K18,".",L18)</f>
        <v>4.03.4.03.01.E.00.00.5.1.1..</v>
      </c>
      <c r="N18" s="93" t="s">
        <v>25</v>
      </c>
      <c r="O18" s="94">
        <f t="shared" ref="O18:Y18" si="2">SUM(O20:O29)</f>
        <v>1060356507</v>
      </c>
      <c r="P18" s="94">
        <f t="shared" si="2"/>
        <v>881510799</v>
      </c>
      <c r="Q18" s="94">
        <f t="shared" si="2"/>
        <v>70592739</v>
      </c>
      <c r="R18" s="94">
        <f t="shared" si="2"/>
        <v>952103538</v>
      </c>
      <c r="S18" s="94">
        <f t="shared" si="2"/>
        <v>0</v>
      </c>
      <c r="T18" s="94">
        <f t="shared" si="2"/>
        <v>0</v>
      </c>
      <c r="U18" s="94">
        <f t="shared" si="2"/>
        <v>0</v>
      </c>
      <c r="V18" s="94">
        <f t="shared" si="2"/>
        <v>0</v>
      </c>
      <c r="W18" s="94">
        <f t="shared" si="2"/>
        <v>0</v>
      </c>
      <c r="X18" s="94">
        <f t="shared" si="2"/>
        <v>0</v>
      </c>
      <c r="Y18" s="94">
        <f t="shared" si="2"/>
        <v>952103538</v>
      </c>
      <c r="Z18" s="94">
        <f>SUM(Z20:Z29)</f>
        <v>108252969</v>
      </c>
      <c r="AA18" s="248">
        <f>+Y18/O18</f>
        <v>0.89790889357931769</v>
      </c>
      <c r="AB18" s="581" t="s">
        <v>234</v>
      </c>
      <c r="AC18" s="79"/>
      <c r="AD18" s="59"/>
    </row>
    <row r="19" spans="1:30" s="69" customFormat="1" ht="27.75" customHeight="1" x14ac:dyDescent="0.25">
      <c r="A19" s="95">
        <v>4</v>
      </c>
      <c r="B19" s="96" t="s">
        <v>20</v>
      </c>
      <c r="C19" s="97">
        <v>4</v>
      </c>
      <c r="D19" s="96" t="s">
        <v>20</v>
      </c>
      <c r="E19" s="98" t="s">
        <v>21</v>
      </c>
      <c r="F19" s="99" t="s">
        <v>22</v>
      </c>
      <c r="G19" s="99" t="s">
        <v>22</v>
      </c>
      <c r="H19" s="99">
        <v>5</v>
      </c>
      <c r="I19" s="99">
        <v>1</v>
      </c>
      <c r="J19" s="99">
        <v>1</v>
      </c>
      <c r="K19" s="99"/>
      <c r="L19" s="99"/>
      <c r="M19" s="100" t="str">
        <f t="shared" ref="M19:M26" si="3">CONCATENATE(A19,".",B19,".",C19,".",D19,".",E19,".",F19,".",G19,".",H19,".",I19,".",J19,".",K19,".",L19)</f>
        <v>4.03.4.03.01.E.00.00.5.1.1..</v>
      </c>
      <c r="N19" s="101" t="s">
        <v>26</v>
      </c>
      <c r="O19" s="67" t="str">
        <f>IF(L19&lt;&gt;"",VLOOKUP(M19,[2]DATABASE!B:M,12,FALSE),"")</f>
        <v/>
      </c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245" t="str">
        <f>IF(X19&lt;&gt;"",VLOOKUP(Y19,[2]DATABASE!N:Y,12,FALSE),"")</f>
        <v/>
      </c>
      <c r="AB19" s="582"/>
      <c r="AC19" s="50"/>
      <c r="AD19" s="68"/>
    </row>
    <row r="20" spans="1:30" s="69" customFormat="1" ht="33" x14ac:dyDescent="0.25">
      <c r="A20" s="95">
        <v>4</v>
      </c>
      <c r="B20" s="96" t="s">
        <v>20</v>
      </c>
      <c r="C20" s="97">
        <v>4</v>
      </c>
      <c r="D20" s="96" t="s">
        <v>20</v>
      </c>
      <c r="E20" s="98" t="s">
        <v>21</v>
      </c>
      <c r="F20" s="99" t="s">
        <v>22</v>
      </c>
      <c r="G20" s="99" t="s">
        <v>22</v>
      </c>
      <c r="H20" s="99">
        <v>5</v>
      </c>
      <c r="I20" s="99">
        <v>1</v>
      </c>
      <c r="J20" s="99">
        <v>1</v>
      </c>
      <c r="K20" s="99" t="s">
        <v>27</v>
      </c>
      <c r="L20" s="99" t="s">
        <v>27</v>
      </c>
      <c r="M20" s="100" t="str">
        <f t="shared" si="3"/>
        <v>4.03.4.03.01.E.00.00.5.1.1.01.01</v>
      </c>
      <c r="N20" s="65" t="str">
        <f>VLOOKUP(M20,[2]DATABASE!B:L,11,FALSE)</f>
        <v>Gaji Pokok PNS/Uang Representasi</v>
      </c>
      <c r="O20" s="67">
        <f>IF(L20&lt;&gt;"",VLOOKUP(M20,[2]DATABASE!B:M,12,FALSE),"")</f>
        <v>807440662</v>
      </c>
      <c r="P20" s="67">
        <f>IF(ISERROR(VLOOKUP(M20,[2]DATABASE!$B:$Y,13,FALSE)),"",VLOOKUP(M20,[2]DATABASE!$B:$Y,13,FALSE))</f>
        <v>676734000</v>
      </c>
      <c r="Q20" s="67">
        <f>IF(ISERROR(VLOOKUP(M20,[2]DATABASE!$B:$Y,14,FALSE)),"",VLOOKUP(M20,[2]DATABASE!$B:$Y,14,FALSE))</f>
        <v>53628020</v>
      </c>
      <c r="R20" s="67">
        <f t="shared" ref="R20:R26" si="4">+P20+Q20</f>
        <v>730362020</v>
      </c>
      <c r="S20" s="67"/>
      <c r="T20" s="67"/>
      <c r="U20" s="67"/>
      <c r="V20" s="67"/>
      <c r="W20" s="67"/>
      <c r="X20" s="67"/>
      <c r="Y20" s="67">
        <f>+R20+U20+X20</f>
        <v>730362020</v>
      </c>
      <c r="Z20" s="67">
        <f t="shared" ref="Z20:Z26" si="5">O20-Y20</f>
        <v>77078642</v>
      </c>
      <c r="AA20" s="245">
        <f>+Y20/O20</f>
        <v>0.90453955859854873</v>
      </c>
      <c r="AB20" s="583"/>
      <c r="AC20" s="50"/>
      <c r="AD20" s="68"/>
    </row>
    <row r="21" spans="1:30" s="69" customFormat="1" ht="16.5" x14ac:dyDescent="0.25">
      <c r="A21" s="95">
        <v>4</v>
      </c>
      <c r="B21" s="96" t="s">
        <v>20</v>
      </c>
      <c r="C21" s="97">
        <v>4</v>
      </c>
      <c r="D21" s="96" t="s">
        <v>20</v>
      </c>
      <c r="E21" s="98" t="s">
        <v>21</v>
      </c>
      <c r="F21" s="99" t="s">
        <v>22</v>
      </c>
      <c r="G21" s="99" t="s">
        <v>22</v>
      </c>
      <c r="H21" s="99">
        <v>5</v>
      </c>
      <c r="I21" s="99">
        <v>1</v>
      </c>
      <c r="J21" s="99">
        <v>1</v>
      </c>
      <c r="K21" s="99" t="s">
        <v>27</v>
      </c>
      <c r="L21" s="99" t="s">
        <v>28</v>
      </c>
      <c r="M21" s="100" t="str">
        <f t="shared" si="3"/>
        <v>4.03.4.03.01.E.00.00.5.1.1.01.02</v>
      </c>
      <c r="N21" s="65" t="str">
        <f>VLOOKUP(M21,[2]DATABASE!B:L,11,FALSE)</f>
        <v>Tunjangan Keluarga</v>
      </c>
      <c r="O21" s="67">
        <f>IF(L21&lt;&gt;"",VLOOKUP(M21,[2]DATABASE!B:M,12,FALSE),"")</f>
        <v>90731650</v>
      </c>
      <c r="P21" s="67">
        <f>IF(ISERROR(VLOOKUP(M21,[2]DATABASE!$B:$Y,13,FALSE)),"",VLOOKUP(M21,[2]DATABASE!$B:$Y,13,FALSE))</f>
        <v>75993370</v>
      </c>
      <c r="Q21" s="67">
        <f>IF(ISERROR(VLOOKUP(M21,[2]DATABASE!$B:$Y,14,FALSE)),"",VLOOKUP(M21,[2]DATABASE!$B:$Y,14,FALSE))</f>
        <v>5950906</v>
      </c>
      <c r="R21" s="67">
        <f t="shared" si="4"/>
        <v>81944276</v>
      </c>
      <c r="S21" s="67"/>
      <c r="T21" s="67"/>
      <c r="U21" s="67"/>
      <c r="V21" s="67"/>
      <c r="W21" s="67"/>
      <c r="X21" s="67"/>
      <c r="Y21" s="67">
        <f t="shared" ref="Y21:Y26" si="6">+R21+U21+X21</f>
        <v>81944276</v>
      </c>
      <c r="Z21" s="67">
        <f t="shared" si="5"/>
        <v>8787374</v>
      </c>
      <c r="AA21" s="245">
        <f t="shared" ref="AA21:AA29" si="7">+Y21/O21</f>
        <v>0.90314984903283468</v>
      </c>
      <c r="AB21" s="66"/>
      <c r="AC21" s="50"/>
      <c r="AD21" s="68"/>
    </row>
    <row r="22" spans="1:30" s="69" customFormat="1" ht="16.5" x14ac:dyDescent="0.25">
      <c r="A22" s="95">
        <v>4</v>
      </c>
      <c r="B22" s="96" t="s">
        <v>20</v>
      </c>
      <c r="C22" s="97">
        <v>4</v>
      </c>
      <c r="D22" s="96" t="s">
        <v>20</v>
      </c>
      <c r="E22" s="98" t="s">
        <v>21</v>
      </c>
      <c r="F22" s="99" t="s">
        <v>22</v>
      </c>
      <c r="G22" s="99" t="s">
        <v>22</v>
      </c>
      <c r="H22" s="99">
        <v>5</v>
      </c>
      <c r="I22" s="99">
        <v>1</v>
      </c>
      <c r="J22" s="99">
        <v>1</v>
      </c>
      <c r="K22" s="99" t="s">
        <v>27</v>
      </c>
      <c r="L22" s="99" t="s">
        <v>20</v>
      </c>
      <c r="M22" s="100" t="str">
        <f t="shared" si="3"/>
        <v>4.03.4.03.01.E.00.00.5.1.1.01.03</v>
      </c>
      <c r="N22" s="65" t="str">
        <f>VLOOKUP(M22,[2]DATABASE!B:L,11,FALSE)</f>
        <v>Tunjangan Jabatan Struktural</v>
      </c>
      <c r="O22" s="67">
        <f>IF(L22&lt;&gt;"",VLOOKUP(M22,[2]DATABASE!B:M,12,FALSE),"")</f>
        <v>48888000</v>
      </c>
      <c r="P22" s="67">
        <f>IF(ISERROR(VLOOKUP(M22,[2]DATABASE!$B:$Y,13,FALSE)),"",VLOOKUP(M22,[2]DATABASE!$B:$Y,13,FALSE))</f>
        <v>36890000</v>
      </c>
      <c r="Q22" s="67">
        <f>IF(ISERROR(VLOOKUP(M22,[2]DATABASE!$B:$Y,14,FALSE)),"",VLOOKUP(M22,[2]DATABASE!$B:$Y,14,FALSE))</f>
        <v>2880000</v>
      </c>
      <c r="R22" s="67">
        <f t="shared" si="4"/>
        <v>39770000</v>
      </c>
      <c r="S22" s="67"/>
      <c r="T22" s="67"/>
      <c r="U22" s="67"/>
      <c r="V22" s="67"/>
      <c r="W22" s="67"/>
      <c r="X22" s="67"/>
      <c r="Y22" s="67">
        <f t="shared" si="6"/>
        <v>39770000</v>
      </c>
      <c r="Z22" s="67">
        <f t="shared" si="5"/>
        <v>9118000</v>
      </c>
      <c r="AA22" s="245">
        <f t="shared" si="7"/>
        <v>0.81349206349206349</v>
      </c>
      <c r="AB22" s="66"/>
      <c r="AC22" s="50"/>
      <c r="AD22" s="68"/>
    </row>
    <row r="23" spans="1:30" s="69" customFormat="1" ht="16.5" x14ac:dyDescent="0.25">
      <c r="A23" s="95">
        <v>4</v>
      </c>
      <c r="B23" s="96" t="s">
        <v>20</v>
      </c>
      <c r="C23" s="97">
        <v>4</v>
      </c>
      <c r="D23" s="96" t="s">
        <v>20</v>
      </c>
      <c r="E23" s="98" t="s">
        <v>21</v>
      </c>
      <c r="F23" s="99" t="s">
        <v>22</v>
      </c>
      <c r="G23" s="99" t="s">
        <v>22</v>
      </c>
      <c r="H23" s="99">
        <v>5</v>
      </c>
      <c r="I23" s="99">
        <v>1</v>
      </c>
      <c r="J23" s="99">
        <v>1</v>
      </c>
      <c r="K23" s="99" t="s">
        <v>27</v>
      </c>
      <c r="L23" s="99" t="s">
        <v>29</v>
      </c>
      <c r="M23" s="100" t="str">
        <f t="shared" si="3"/>
        <v>4.03.4.03.01.E.00.00.5.1.1.01.05</v>
      </c>
      <c r="N23" s="65" t="str">
        <f>VLOOKUP(M23,[2]DATABASE!B:L,11,FALSE)</f>
        <v>Tunjangan Fungsional Umum</v>
      </c>
      <c r="O23" s="67">
        <f>IF(L23&lt;&gt;"",VLOOKUP(M23,[2]DATABASE!B:M,12,FALSE),"")</f>
        <v>31857000</v>
      </c>
      <c r="P23" s="67">
        <f>IF(ISERROR(VLOOKUP(M23,[2]DATABASE!$B:$Y,13,FALSE)),"",VLOOKUP(M23,[2]DATABASE!$B:$Y,13,FALSE))</f>
        <v>27380000</v>
      </c>
      <c r="Q23" s="67">
        <f>IF(ISERROR(VLOOKUP(M23,[2]DATABASE!$B:$Y,14,FALSE)),"",VLOOKUP(M23,[2]DATABASE!$B:$Y,14,FALSE))</f>
        <v>2220000</v>
      </c>
      <c r="R23" s="67">
        <f t="shared" si="4"/>
        <v>29600000</v>
      </c>
      <c r="S23" s="67"/>
      <c r="T23" s="67"/>
      <c r="U23" s="67"/>
      <c r="V23" s="67"/>
      <c r="W23" s="67"/>
      <c r="X23" s="67"/>
      <c r="Y23" s="67">
        <f t="shared" si="6"/>
        <v>29600000</v>
      </c>
      <c r="Z23" s="67">
        <f t="shared" si="5"/>
        <v>2257000</v>
      </c>
      <c r="AA23" s="245">
        <f t="shared" si="7"/>
        <v>0.92915214866434381</v>
      </c>
      <c r="AB23" s="66"/>
      <c r="AC23" s="50"/>
      <c r="AD23" s="68"/>
    </row>
    <row r="24" spans="1:30" s="69" customFormat="1" ht="16.5" x14ac:dyDescent="0.25">
      <c r="A24" s="95">
        <v>4</v>
      </c>
      <c r="B24" s="96" t="s">
        <v>20</v>
      </c>
      <c r="C24" s="97">
        <v>4</v>
      </c>
      <c r="D24" s="96" t="s">
        <v>20</v>
      </c>
      <c r="E24" s="98" t="s">
        <v>21</v>
      </c>
      <c r="F24" s="99" t="s">
        <v>22</v>
      </c>
      <c r="G24" s="99" t="s">
        <v>22</v>
      </c>
      <c r="H24" s="99">
        <v>5</v>
      </c>
      <c r="I24" s="99">
        <v>1</v>
      </c>
      <c r="J24" s="99">
        <v>1</v>
      </c>
      <c r="K24" s="99" t="s">
        <v>27</v>
      </c>
      <c r="L24" s="99" t="s">
        <v>30</v>
      </c>
      <c r="M24" s="100" t="str">
        <f t="shared" si="3"/>
        <v>4.03.4.03.01.E.00.00.5.1.1.01.06</v>
      </c>
      <c r="N24" s="65" t="str">
        <f>VLOOKUP(M24,[2]DATABASE!B:L,11,FALSE)</f>
        <v>Tunjangan Beras</v>
      </c>
      <c r="O24" s="67">
        <f>IF(L24&lt;&gt;"",VLOOKUP(M24,[2]DATABASE!B:M,12,FALSE),"")</f>
        <v>47123694</v>
      </c>
      <c r="P24" s="67">
        <f>IF(ISERROR(VLOOKUP(M24,[2]DATABASE!$B:$Y,13,FALSE)),"",VLOOKUP(M24,[2]DATABASE!$B:$Y,13,FALSE))</f>
        <v>37948080</v>
      </c>
      <c r="Q24" s="67">
        <f>IF(ISERROR(VLOOKUP(M24,[2]DATABASE!$B:$Y,14,FALSE)),"",VLOOKUP(M24,[2]DATABASE!$B:$Y,14,FALSE))</f>
        <v>3548580</v>
      </c>
      <c r="R24" s="67">
        <f t="shared" si="4"/>
        <v>41496660</v>
      </c>
      <c r="S24" s="67"/>
      <c r="T24" s="67"/>
      <c r="U24" s="67"/>
      <c r="V24" s="67"/>
      <c r="W24" s="67"/>
      <c r="X24" s="67"/>
      <c r="Y24" s="67">
        <f t="shared" si="6"/>
        <v>41496660</v>
      </c>
      <c r="Z24" s="67">
        <f t="shared" si="5"/>
        <v>5627034</v>
      </c>
      <c r="AA24" s="245">
        <f t="shared" si="7"/>
        <v>0.88059013370216688</v>
      </c>
      <c r="AB24" s="66"/>
      <c r="AC24" s="50"/>
      <c r="AD24" s="68"/>
    </row>
    <row r="25" spans="1:30" s="69" customFormat="1" ht="16.5" x14ac:dyDescent="0.25">
      <c r="A25" s="95">
        <v>4</v>
      </c>
      <c r="B25" s="96" t="s">
        <v>20</v>
      </c>
      <c r="C25" s="97">
        <v>4</v>
      </c>
      <c r="D25" s="96" t="s">
        <v>20</v>
      </c>
      <c r="E25" s="98" t="s">
        <v>21</v>
      </c>
      <c r="F25" s="99" t="s">
        <v>22</v>
      </c>
      <c r="G25" s="99" t="s">
        <v>22</v>
      </c>
      <c r="H25" s="99">
        <v>5</v>
      </c>
      <c r="I25" s="99">
        <v>1</v>
      </c>
      <c r="J25" s="99">
        <v>1</v>
      </c>
      <c r="K25" s="99" t="s">
        <v>27</v>
      </c>
      <c r="L25" s="99" t="s">
        <v>31</v>
      </c>
      <c r="M25" s="100" t="str">
        <f t="shared" si="3"/>
        <v>4.03.4.03.01.E.00.00.5.1.1.01.07</v>
      </c>
      <c r="N25" s="65" t="str">
        <f>VLOOKUP(M25,[2]DATABASE!B:L,11,FALSE)</f>
        <v>Tunjangan PPh/Tunjangan Khusus</v>
      </c>
      <c r="O25" s="67">
        <f>IF(L25&lt;&gt;"",VLOOKUP(M25,[2]DATABASE!B:M,12,FALSE),"")</f>
        <v>2403452</v>
      </c>
      <c r="P25" s="67">
        <f>IF(ISERROR(VLOOKUP(M25,[2]DATABASE!$B:$Y,13,FALSE)),"",VLOOKUP(M25,[2]DATABASE!$B:$Y,13,FALSE))</f>
        <v>2007944</v>
      </c>
      <c r="Q25" s="67">
        <f>IF(ISERROR(VLOOKUP(M25,[2]DATABASE!$B:$Y,14,FALSE)),"",VLOOKUP(M25,[2]DATABASE!$B:$Y,14,FALSE))</f>
        <v>62150</v>
      </c>
      <c r="R25" s="67">
        <f t="shared" si="4"/>
        <v>2070094</v>
      </c>
      <c r="S25" s="67"/>
      <c r="T25" s="67"/>
      <c r="U25" s="67"/>
      <c r="V25" s="67"/>
      <c r="W25" s="67"/>
      <c r="X25" s="67"/>
      <c r="Y25" s="67">
        <f t="shared" si="6"/>
        <v>2070094</v>
      </c>
      <c r="Z25" s="67">
        <f t="shared" si="5"/>
        <v>333358</v>
      </c>
      <c r="AA25" s="245">
        <f t="shared" si="7"/>
        <v>0.86130032969245907</v>
      </c>
      <c r="AB25" s="66"/>
      <c r="AC25" s="50"/>
      <c r="AD25" s="68"/>
    </row>
    <row r="26" spans="1:30" s="69" customFormat="1" ht="16.5" x14ac:dyDescent="0.25">
      <c r="A26" s="95">
        <v>4</v>
      </c>
      <c r="B26" s="96" t="s">
        <v>20</v>
      </c>
      <c r="C26" s="97">
        <v>4</v>
      </c>
      <c r="D26" s="96" t="s">
        <v>20</v>
      </c>
      <c r="E26" s="98" t="s">
        <v>21</v>
      </c>
      <c r="F26" s="99" t="s">
        <v>22</v>
      </c>
      <c r="G26" s="99" t="s">
        <v>22</v>
      </c>
      <c r="H26" s="99">
        <v>5</v>
      </c>
      <c r="I26" s="99">
        <v>1</v>
      </c>
      <c r="J26" s="99">
        <v>1</v>
      </c>
      <c r="K26" s="99" t="s">
        <v>27</v>
      </c>
      <c r="L26" s="99" t="s">
        <v>32</v>
      </c>
      <c r="M26" s="100" t="str">
        <f t="shared" si="3"/>
        <v>4.03.4.03.01.E.00.00.5.1.1.01.08</v>
      </c>
      <c r="N26" s="65" t="str">
        <f>VLOOKUP(M26,[2]DATABASE!B:L,11,FALSE)</f>
        <v>Pembulatan Gaji</v>
      </c>
      <c r="O26" s="67">
        <f>IF(L26&lt;&gt;"",VLOOKUP(M26,[2]DATABASE!B:M,12,FALSE),"")</f>
        <v>19897</v>
      </c>
      <c r="P26" s="67">
        <f>IF(ISERROR(VLOOKUP(M26,[2]DATABASE!$B:$Y,13,FALSE)),"",VLOOKUP(M26,[2]DATABASE!$B:$Y,13,FALSE))</f>
        <v>10462</v>
      </c>
      <c r="Q26" s="67">
        <f>IF(ISERROR(VLOOKUP(M26,[2]DATABASE!$B:$Y,14,FALSE)),"",VLOOKUP(M26,[2]DATABASE!$B:$Y,14,FALSE))</f>
        <v>887</v>
      </c>
      <c r="R26" s="67">
        <f t="shared" si="4"/>
        <v>11349</v>
      </c>
      <c r="S26" s="67"/>
      <c r="T26" s="67"/>
      <c r="U26" s="67"/>
      <c r="V26" s="67"/>
      <c r="W26" s="67"/>
      <c r="X26" s="67"/>
      <c r="Y26" s="67">
        <f t="shared" si="6"/>
        <v>11349</v>
      </c>
      <c r="Z26" s="67">
        <f t="shared" si="5"/>
        <v>8548</v>
      </c>
      <c r="AA26" s="245">
        <f t="shared" si="7"/>
        <v>0.57038749560235213</v>
      </c>
      <c r="AB26" s="66"/>
      <c r="AC26" s="50"/>
      <c r="AD26" s="68"/>
    </row>
    <row r="27" spans="1:30" s="69" customFormat="1" ht="16.5" x14ac:dyDescent="0.25">
      <c r="A27" s="95">
        <v>4</v>
      </c>
      <c r="B27" s="96" t="s">
        <v>20</v>
      </c>
      <c r="C27" s="97">
        <v>4</v>
      </c>
      <c r="D27" s="96" t="s">
        <v>20</v>
      </c>
      <c r="E27" s="98" t="s">
        <v>21</v>
      </c>
      <c r="F27" s="99" t="s">
        <v>22</v>
      </c>
      <c r="G27" s="99" t="s">
        <v>22</v>
      </c>
      <c r="H27" s="99">
        <v>5</v>
      </c>
      <c r="I27" s="99">
        <v>1</v>
      </c>
      <c r="J27" s="99">
        <v>1</v>
      </c>
      <c r="K27" s="99" t="s">
        <v>27</v>
      </c>
      <c r="L27" s="99" t="s">
        <v>33</v>
      </c>
      <c r="M27" s="100" t="str">
        <f>CONCATENATE(A27,".",B27,".",C27,".",D27,".",E27,".",F27,".",G27,".",H27,".",I27,".",J27,".",K27,".",L27)</f>
        <v>4.03.4.03.01.E.00.00.5.1.1.01.09</v>
      </c>
      <c r="N27" s="65" t="str">
        <f>VLOOKUP(M27,[2]DATABASE!B:L,11,FALSE)</f>
        <v>Iuran Asuransi Kesehatan</v>
      </c>
      <c r="O27" s="67">
        <f>IF(L27&lt;&gt;"",VLOOKUP(M27,[2]DATABASE!B:M,12,FALSE),"")</f>
        <v>24776366</v>
      </c>
      <c r="P27" s="67">
        <f>IF(ISERROR(VLOOKUP(M27,[2]DATABASE!$B:$Y,13,FALSE)),"",VLOOKUP(M27,[2]DATABASE!$B:$Y,13,FALSE))</f>
        <v>19062866</v>
      </c>
      <c r="Q27" s="67">
        <f>IF(ISERROR(VLOOKUP(M27,[2]DATABASE!$B:$Y,14,FALSE)),"",VLOOKUP(M27,[2]DATABASE!$B:$Y,14,FALSE))</f>
        <v>1787368</v>
      </c>
      <c r="R27" s="67">
        <f>+P27+Q27</f>
        <v>20850234</v>
      </c>
      <c r="S27" s="67"/>
      <c r="T27" s="67"/>
      <c r="U27" s="67"/>
      <c r="V27" s="67"/>
      <c r="W27" s="67"/>
      <c r="X27" s="67"/>
      <c r="Y27" s="67">
        <f>+R27+U27+X27</f>
        <v>20850234</v>
      </c>
      <c r="Z27" s="67">
        <f>O27-Y27</f>
        <v>3926132</v>
      </c>
      <c r="AA27" s="245">
        <f t="shared" si="7"/>
        <v>0.84153721332660325</v>
      </c>
      <c r="AB27" s="66"/>
      <c r="AC27" s="50"/>
      <c r="AD27" s="68"/>
    </row>
    <row r="28" spans="1:30" s="69" customFormat="1" ht="16.5" x14ac:dyDescent="0.25">
      <c r="A28" s="95">
        <v>4</v>
      </c>
      <c r="B28" s="96" t="s">
        <v>20</v>
      </c>
      <c r="C28" s="97">
        <v>4</v>
      </c>
      <c r="D28" s="96" t="s">
        <v>20</v>
      </c>
      <c r="E28" s="98" t="s">
        <v>21</v>
      </c>
      <c r="F28" s="99" t="s">
        <v>22</v>
      </c>
      <c r="G28" s="99" t="s">
        <v>22</v>
      </c>
      <c r="H28" s="99">
        <v>5</v>
      </c>
      <c r="I28" s="99">
        <v>1</v>
      </c>
      <c r="J28" s="99">
        <v>1</v>
      </c>
      <c r="K28" s="99" t="s">
        <v>27</v>
      </c>
      <c r="L28" s="99" t="s">
        <v>34</v>
      </c>
      <c r="M28" s="100" t="str">
        <f>CONCATENATE(A28,".",B28,".",C28,".",D28,".",E28,".",F28,".",G28,".",H28,".",I28,".",J28,".",K28,".",L28)</f>
        <v>4.03.4.03.01.E.00.00.5.1.1.01.24</v>
      </c>
      <c r="N28" s="65" t="str">
        <f>VLOOKUP(M28,[2]DATABASE!B:L,11,FALSE)</f>
        <v>Iuran Jaminan Kecelakaan Kerja</v>
      </c>
      <c r="O28" s="67">
        <f>IF(L28&lt;&gt;"",VLOOKUP(M28,[2]DATABASE!B:M,12,FALSE),"")</f>
        <v>1778936</v>
      </c>
      <c r="P28" s="67">
        <f>IF(ISERROR(VLOOKUP(M28,[2]DATABASE!$B:$Y,13,FALSE)),"",VLOOKUP(M28,[2]DATABASE!$B:$Y,13,FALSE))</f>
        <v>1371007</v>
      </c>
      <c r="Q28" s="67">
        <f>IF(ISERROR(VLOOKUP(M28,[2]DATABASE!$B:$Y,14,FALSE)),"",VLOOKUP(M28,[2]DATABASE!$B:$Y,14,FALSE))</f>
        <v>128706</v>
      </c>
      <c r="R28" s="67">
        <f>+P28+Q28</f>
        <v>1499713</v>
      </c>
      <c r="S28" s="67"/>
      <c r="T28" s="67"/>
      <c r="U28" s="67"/>
      <c r="V28" s="67"/>
      <c r="W28" s="67"/>
      <c r="X28" s="67"/>
      <c r="Y28" s="67">
        <f>+R28+U28+X28</f>
        <v>1499713</v>
      </c>
      <c r="Z28" s="67">
        <f>O28-Y28</f>
        <v>279223</v>
      </c>
      <c r="AA28" s="245">
        <f t="shared" si="7"/>
        <v>0.8430393223814685</v>
      </c>
      <c r="AB28" s="66"/>
      <c r="AC28" s="50"/>
      <c r="AD28" s="68"/>
    </row>
    <row r="29" spans="1:30" s="69" customFormat="1" ht="16.5" x14ac:dyDescent="0.25">
      <c r="A29" s="95">
        <v>4</v>
      </c>
      <c r="B29" s="96" t="s">
        <v>20</v>
      </c>
      <c r="C29" s="97">
        <v>4</v>
      </c>
      <c r="D29" s="96" t="s">
        <v>20</v>
      </c>
      <c r="E29" s="98" t="s">
        <v>21</v>
      </c>
      <c r="F29" s="99" t="s">
        <v>22</v>
      </c>
      <c r="G29" s="99" t="s">
        <v>22</v>
      </c>
      <c r="H29" s="99">
        <v>5</v>
      </c>
      <c r="I29" s="99">
        <v>1</v>
      </c>
      <c r="J29" s="99">
        <v>1</v>
      </c>
      <c r="K29" s="99" t="s">
        <v>27</v>
      </c>
      <c r="L29" s="99" t="s">
        <v>35</v>
      </c>
      <c r="M29" s="100" t="str">
        <f>CONCATENATE(A29,".",B29,".",C29,".",D29,".",E29,".",F29,".",G29,".",H29,".",I29,".",J29,".",K29,".",L29)</f>
        <v>4.03.4.03.01.E.00.00.5.1.1.01.25</v>
      </c>
      <c r="N29" s="65" t="str">
        <f>VLOOKUP(M29,[2]DATABASE!B:L,11,FALSE)</f>
        <v>Iuran Jaminan Kematian</v>
      </c>
      <c r="O29" s="67">
        <f>IF(L29&lt;&gt;"",VLOOKUP(M29,[2]DATABASE!B:M,12,FALSE),"")</f>
        <v>5336850</v>
      </c>
      <c r="P29" s="67">
        <f>IF(ISERROR(VLOOKUP(M29,[2]DATABASE!$B:$Y,13,FALSE)),"",VLOOKUP(M29,[2]DATABASE!$B:$Y,13,FALSE))</f>
        <v>4113070</v>
      </c>
      <c r="Q29" s="67">
        <f>IF(ISERROR(VLOOKUP(M29,[2]DATABASE!$B:$Y,14,FALSE)),"",VLOOKUP(M29,[2]DATABASE!$B:$Y,14,FALSE))</f>
        <v>386122</v>
      </c>
      <c r="R29" s="67">
        <f>+P29+Q29</f>
        <v>4499192</v>
      </c>
      <c r="S29" s="67"/>
      <c r="T29" s="67"/>
      <c r="U29" s="67"/>
      <c r="V29" s="67"/>
      <c r="W29" s="67"/>
      <c r="X29" s="67"/>
      <c r="Y29" s="67">
        <f>+R29+U29+X29</f>
        <v>4499192</v>
      </c>
      <c r="Z29" s="67">
        <f>O29-Y29</f>
        <v>837658</v>
      </c>
      <c r="AA29" s="245">
        <f t="shared" si="7"/>
        <v>0.84304261877324638</v>
      </c>
      <c r="AB29" s="66"/>
      <c r="AC29" s="50"/>
      <c r="AD29" s="68"/>
    </row>
    <row r="30" spans="1:30" s="104" customFormat="1" ht="17.25" thickBot="1" x14ac:dyDescent="0.3">
      <c r="A30" s="95"/>
      <c r="B30" s="99"/>
      <c r="C30" s="97"/>
      <c r="D30" s="99"/>
      <c r="E30" s="97"/>
      <c r="F30" s="99"/>
      <c r="G30" s="99"/>
      <c r="H30" s="99"/>
      <c r="I30" s="99"/>
      <c r="J30" s="99"/>
      <c r="K30" s="99"/>
      <c r="L30" s="99"/>
      <c r="M30" s="102"/>
      <c r="N30" s="65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245"/>
      <c r="AB30" s="66"/>
      <c r="AC30" s="103"/>
      <c r="AD30" s="59"/>
    </row>
    <row r="31" spans="1:30" s="60" customFormat="1" thickTop="1" x14ac:dyDescent="0.25">
      <c r="A31" s="70">
        <v>4</v>
      </c>
      <c r="B31" s="105" t="s">
        <v>20</v>
      </c>
      <c r="C31" s="72">
        <v>4</v>
      </c>
      <c r="D31" s="105" t="s">
        <v>20</v>
      </c>
      <c r="E31" s="73" t="s">
        <v>21</v>
      </c>
      <c r="F31" s="105" t="s">
        <v>22</v>
      </c>
      <c r="G31" s="105" t="s">
        <v>22</v>
      </c>
      <c r="H31" s="71">
        <v>5</v>
      </c>
      <c r="I31" s="71">
        <v>2</v>
      </c>
      <c r="J31" s="71"/>
      <c r="K31" s="71"/>
      <c r="L31" s="71"/>
      <c r="M31" s="106" t="str">
        <f t="shared" ref="M31:M96" si="8">CONCATENATE(A31,".",B31,".",C31,".",D31,".",E31,".",F31,".",G31,".",H31,".",I31,".",J31,".",K31,".",L31)</f>
        <v>4.03.4.03.01.E.00.00.5.2...</v>
      </c>
      <c r="N31" s="76" t="s">
        <v>36</v>
      </c>
      <c r="O31" s="78">
        <f>+O32+O84+O99+O105+O113</f>
        <v>1638845000</v>
      </c>
      <c r="P31" s="78"/>
      <c r="Q31" s="78"/>
      <c r="R31" s="78"/>
      <c r="S31" s="77">
        <f t="shared" ref="S31:X31" si="9">+S32+S84+S99+S105+S113</f>
        <v>682943435.15999997</v>
      </c>
      <c r="T31" s="77">
        <f t="shared" si="9"/>
        <v>256093823.56</v>
      </c>
      <c r="U31" s="77">
        <f t="shared" si="9"/>
        <v>939037258.72000003</v>
      </c>
      <c r="V31" s="77">
        <f t="shared" si="9"/>
        <v>589748690</v>
      </c>
      <c r="W31" s="77">
        <f t="shared" si="9"/>
        <v>65371801</v>
      </c>
      <c r="X31" s="77">
        <f t="shared" si="9"/>
        <v>655120491</v>
      </c>
      <c r="Y31" s="78">
        <f>U31+X31</f>
        <v>1594157749.72</v>
      </c>
      <c r="Z31" s="78">
        <f t="shared" ref="Z31:Z94" si="10">O31-Y31</f>
        <v>44687250.279999971</v>
      </c>
      <c r="AA31" s="246">
        <f>+Y31/O31</f>
        <v>0.97273247300385335</v>
      </c>
      <c r="AB31" s="77"/>
      <c r="AC31" s="58"/>
      <c r="AD31" s="59"/>
    </row>
    <row r="32" spans="1:30" s="60" customFormat="1" ht="28.5" x14ac:dyDescent="0.25">
      <c r="A32" s="107">
        <v>4</v>
      </c>
      <c r="B32" s="108" t="s">
        <v>20</v>
      </c>
      <c r="C32" s="109">
        <v>4</v>
      </c>
      <c r="D32" s="108" t="s">
        <v>20</v>
      </c>
      <c r="E32" s="110" t="s">
        <v>21</v>
      </c>
      <c r="F32" s="108" t="s">
        <v>37</v>
      </c>
      <c r="G32" s="111" t="s">
        <v>38</v>
      </c>
      <c r="H32" s="108" t="s">
        <v>38</v>
      </c>
      <c r="I32" s="111" t="s">
        <v>38</v>
      </c>
      <c r="J32" s="111" t="s">
        <v>38</v>
      </c>
      <c r="K32" s="111" t="s">
        <v>38</v>
      </c>
      <c r="L32" s="111"/>
      <c r="M32" s="112" t="str">
        <f t="shared" si="8"/>
        <v>4.03.4.03.01.E.001......</v>
      </c>
      <c r="N32" s="113" t="s">
        <v>39</v>
      </c>
      <c r="O32" s="115">
        <f>+O33+O39</f>
        <v>633232000</v>
      </c>
      <c r="P32" s="115"/>
      <c r="Q32" s="115"/>
      <c r="R32" s="115"/>
      <c r="S32" s="114">
        <f t="shared" ref="S32:X32" si="11">+S33+S39</f>
        <v>132842685.16000001</v>
      </c>
      <c r="T32" s="114">
        <f t="shared" si="11"/>
        <v>112143789.56</v>
      </c>
      <c r="U32" s="114">
        <f t="shared" si="11"/>
        <v>244986474.72000003</v>
      </c>
      <c r="V32" s="114">
        <f t="shared" si="11"/>
        <v>352588480</v>
      </c>
      <c r="W32" s="114">
        <f t="shared" si="11"/>
        <v>27173641</v>
      </c>
      <c r="X32" s="114">
        <f t="shared" si="11"/>
        <v>379762121</v>
      </c>
      <c r="Y32" s="115">
        <f t="shared" ref="Y32:Y95" si="12">U32+X32</f>
        <v>624748595.72000003</v>
      </c>
      <c r="Z32" s="115">
        <f t="shared" si="10"/>
        <v>8483404.2799999714</v>
      </c>
      <c r="AA32" s="249">
        <f>+Y32/O32</f>
        <v>0.98660300761806108</v>
      </c>
      <c r="AB32" s="114"/>
      <c r="AC32" s="116"/>
      <c r="AD32" s="59"/>
    </row>
    <row r="33" spans="1:31" s="60" customFormat="1" ht="28.5" x14ac:dyDescent="0.25">
      <c r="A33" s="117">
        <v>4</v>
      </c>
      <c r="B33" s="118" t="s">
        <v>20</v>
      </c>
      <c r="C33" s="119">
        <v>4</v>
      </c>
      <c r="D33" s="118" t="s">
        <v>20</v>
      </c>
      <c r="E33" s="120" t="s">
        <v>21</v>
      </c>
      <c r="F33" s="118" t="s">
        <v>37</v>
      </c>
      <c r="G33" s="118" t="s">
        <v>40</v>
      </c>
      <c r="H33" s="118"/>
      <c r="I33" s="121"/>
      <c r="J33" s="121" t="s">
        <v>38</v>
      </c>
      <c r="K33" s="121" t="s">
        <v>38</v>
      </c>
      <c r="L33" s="121"/>
      <c r="M33" s="112" t="str">
        <f t="shared" si="8"/>
        <v>4.03.4.03.01.E.001.018.....</v>
      </c>
      <c r="N33" s="122" t="s">
        <v>41</v>
      </c>
      <c r="O33" s="124">
        <f>+O34</f>
        <v>221180000</v>
      </c>
      <c r="P33" s="124"/>
      <c r="Q33" s="124"/>
      <c r="R33" s="124"/>
      <c r="S33" s="123">
        <f t="shared" ref="S33:X33" si="13">+S34</f>
        <v>0</v>
      </c>
      <c r="T33" s="123">
        <f t="shared" si="13"/>
        <v>0</v>
      </c>
      <c r="U33" s="123">
        <f t="shared" si="13"/>
        <v>0</v>
      </c>
      <c r="V33" s="123">
        <f t="shared" si="13"/>
        <v>210752737</v>
      </c>
      <c r="W33" s="123">
        <f t="shared" si="13"/>
        <v>9100500</v>
      </c>
      <c r="X33" s="123">
        <f t="shared" si="13"/>
        <v>219853237</v>
      </c>
      <c r="Y33" s="124">
        <f t="shared" si="12"/>
        <v>219853237</v>
      </c>
      <c r="Z33" s="124">
        <f t="shared" si="10"/>
        <v>1326763</v>
      </c>
      <c r="AA33" s="250">
        <f>+Y33/O33</f>
        <v>0.99400143322181034</v>
      </c>
      <c r="AB33" s="123"/>
      <c r="AC33" s="116"/>
      <c r="AD33" s="125"/>
    </row>
    <row r="34" spans="1:31" s="135" customFormat="1" ht="16.5" x14ac:dyDescent="0.25">
      <c r="A34" s="126">
        <v>4</v>
      </c>
      <c r="B34" s="127" t="s">
        <v>20</v>
      </c>
      <c r="C34" s="128">
        <v>4</v>
      </c>
      <c r="D34" s="127" t="s">
        <v>20</v>
      </c>
      <c r="E34" s="129" t="s">
        <v>21</v>
      </c>
      <c r="F34" s="127" t="s">
        <v>37</v>
      </c>
      <c r="G34" s="127" t="s">
        <v>40</v>
      </c>
      <c r="H34" s="127">
        <v>5</v>
      </c>
      <c r="I34" s="130" t="s">
        <v>9</v>
      </c>
      <c r="J34" s="130">
        <v>2</v>
      </c>
      <c r="K34" s="130" t="s">
        <v>38</v>
      </c>
      <c r="L34" s="130"/>
      <c r="M34" s="100" t="str">
        <f t="shared" si="8"/>
        <v>4.03.4.03.01.E.001.018.5.2.2..</v>
      </c>
      <c r="N34" s="131" t="s">
        <v>42</v>
      </c>
      <c r="O34" s="133">
        <f>O35+O37</f>
        <v>221180000</v>
      </c>
      <c r="P34" s="133"/>
      <c r="Q34" s="133"/>
      <c r="R34" s="133"/>
      <c r="S34" s="132">
        <f t="shared" ref="S34:X34" si="14">S35+S37</f>
        <v>0</v>
      </c>
      <c r="T34" s="132">
        <f t="shared" si="14"/>
        <v>0</v>
      </c>
      <c r="U34" s="132">
        <f t="shared" si="14"/>
        <v>0</v>
      </c>
      <c r="V34" s="132">
        <f t="shared" si="14"/>
        <v>210752737</v>
      </c>
      <c r="W34" s="132">
        <f t="shared" si="14"/>
        <v>9100500</v>
      </c>
      <c r="X34" s="132">
        <f t="shared" si="14"/>
        <v>219853237</v>
      </c>
      <c r="Y34" s="133">
        <f t="shared" si="12"/>
        <v>219853237</v>
      </c>
      <c r="Z34" s="133">
        <f t="shared" si="10"/>
        <v>1326763</v>
      </c>
      <c r="AA34" s="251">
        <f t="shared" ref="AA34:AA97" si="15">+Y34/O34</f>
        <v>0.99400143322181034</v>
      </c>
      <c r="AB34" s="132"/>
      <c r="AC34" s="134"/>
      <c r="AD34" s="68"/>
    </row>
    <row r="35" spans="1:31" s="143" customFormat="1" ht="14.25" x14ac:dyDescent="0.25">
      <c r="A35" s="136">
        <v>4</v>
      </c>
      <c r="B35" s="137" t="s">
        <v>20</v>
      </c>
      <c r="C35" s="138">
        <v>4</v>
      </c>
      <c r="D35" s="137" t="s">
        <v>20</v>
      </c>
      <c r="E35" s="139" t="s">
        <v>21</v>
      </c>
      <c r="F35" s="137" t="s">
        <v>37</v>
      </c>
      <c r="G35" s="137" t="s">
        <v>40</v>
      </c>
      <c r="H35" s="137">
        <v>5</v>
      </c>
      <c r="I35" s="140" t="s">
        <v>9</v>
      </c>
      <c r="J35" s="140" t="s">
        <v>9</v>
      </c>
      <c r="K35" s="140" t="s">
        <v>18</v>
      </c>
      <c r="L35" s="140"/>
      <c r="M35" s="112" t="str">
        <f t="shared" si="8"/>
        <v>4.03.4.03.01.E.001.018.5.2.2.11.</v>
      </c>
      <c r="N35" s="101" t="s">
        <v>43</v>
      </c>
      <c r="O35" s="142">
        <f>SUM(O36:O36)</f>
        <v>6380000</v>
      </c>
      <c r="P35" s="142"/>
      <c r="Q35" s="142"/>
      <c r="R35" s="142"/>
      <c r="S35" s="141">
        <f t="shared" ref="S35:X35" si="16">SUM(S36:S36)</f>
        <v>0</v>
      </c>
      <c r="T35" s="141">
        <f t="shared" si="16"/>
        <v>0</v>
      </c>
      <c r="U35" s="141">
        <f t="shared" si="16"/>
        <v>0</v>
      </c>
      <c r="V35" s="141">
        <f t="shared" si="16"/>
        <v>5858000</v>
      </c>
      <c r="W35" s="141">
        <f t="shared" si="16"/>
        <v>360000</v>
      </c>
      <c r="X35" s="141">
        <f t="shared" si="16"/>
        <v>6218000</v>
      </c>
      <c r="Y35" s="142">
        <f t="shared" si="12"/>
        <v>6218000</v>
      </c>
      <c r="Z35" s="142">
        <f t="shared" si="10"/>
        <v>162000</v>
      </c>
      <c r="AA35" s="252">
        <f t="shared" si="15"/>
        <v>0.97460815047021943</v>
      </c>
      <c r="AB35" s="141"/>
      <c r="AC35" s="37"/>
      <c r="AD35" s="68"/>
    </row>
    <row r="36" spans="1:31" s="69" customFormat="1" ht="33" x14ac:dyDescent="0.25">
      <c r="A36" s="95">
        <v>4</v>
      </c>
      <c r="B36" s="96" t="s">
        <v>20</v>
      </c>
      <c r="C36" s="97">
        <v>4</v>
      </c>
      <c r="D36" s="96" t="s">
        <v>20</v>
      </c>
      <c r="E36" s="98" t="s">
        <v>21</v>
      </c>
      <c r="F36" s="96" t="s">
        <v>37</v>
      </c>
      <c r="G36" s="96" t="s">
        <v>40</v>
      </c>
      <c r="H36" s="96">
        <v>5</v>
      </c>
      <c r="I36" s="99" t="s">
        <v>9</v>
      </c>
      <c r="J36" s="99" t="s">
        <v>9</v>
      </c>
      <c r="K36" s="99" t="s">
        <v>18</v>
      </c>
      <c r="L36" s="99" t="s">
        <v>28</v>
      </c>
      <c r="M36" s="100" t="str">
        <f t="shared" si="8"/>
        <v>4.03.4.03.01.E.001.018.5.2.2.11.02</v>
      </c>
      <c r="N36" s="65" t="str">
        <f>VLOOKUP(M36,[2]DATABASE!B:L,11,FALSE)</f>
        <v>Belanja Makanan dan Minuman Rapat</v>
      </c>
      <c r="O36" s="67">
        <f>IF(L36&lt;&gt;"",VLOOKUP(M36,[2]DATABASE!B:M,12,FALSE),"")</f>
        <v>6380000</v>
      </c>
      <c r="P36" s="67"/>
      <c r="Q36" s="67"/>
      <c r="R36" s="67"/>
      <c r="S36" s="67">
        <f>IF(ISERROR(VLOOKUP(M36,[2]DATABASE!$B:$Y,19,FALSE)),"",VLOOKUP(M36,[2]DATABASE!$B:$Y,19,FALSE))</f>
        <v>0</v>
      </c>
      <c r="T36" s="67">
        <f>IF(ISERROR(VLOOKUP(M36,[2]DATABASE!$B:$Y,20,FALSE)),"",VLOOKUP(M36,[2]DATABASE!$B:$Y,20,FALSE))</f>
        <v>0</v>
      </c>
      <c r="U36" s="67">
        <f>+S36+T36</f>
        <v>0</v>
      </c>
      <c r="V36" s="67">
        <f>IF(ISERROR(VLOOKUP(M36,[2]DATABASE!$B:$Y,22,FALSE)),"",VLOOKUP(M36,[2]DATABASE!$B:$Y,22,FALSE))</f>
        <v>5858000</v>
      </c>
      <c r="W36" s="67">
        <f>IF(ISERROR(VLOOKUP(M36,[2]DATABASE!$B:$Y,23,FALSE)),"",VLOOKUP(M36,[2]DATABASE!$B:$Y,23,FALSE))</f>
        <v>360000</v>
      </c>
      <c r="X36" s="67">
        <f>+V36+W36</f>
        <v>6218000</v>
      </c>
      <c r="Y36" s="67">
        <f t="shared" si="12"/>
        <v>6218000</v>
      </c>
      <c r="Z36" s="67">
        <f t="shared" si="10"/>
        <v>162000</v>
      </c>
      <c r="AA36" s="245">
        <f t="shared" si="15"/>
        <v>0.97460815047021943</v>
      </c>
      <c r="AB36" s="66"/>
      <c r="AC36" s="50"/>
      <c r="AD36" s="68"/>
    </row>
    <row r="37" spans="1:31" s="60" customFormat="1" ht="14.25" x14ac:dyDescent="0.25">
      <c r="A37" s="136">
        <v>4</v>
      </c>
      <c r="B37" s="137" t="s">
        <v>20</v>
      </c>
      <c r="C37" s="138">
        <v>4</v>
      </c>
      <c r="D37" s="137" t="s">
        <v>20</v>
      </c>
      <c r="E37" s="139" t="s">
        <v>21</v>
      </c>
      <c r="F37" s="137" t="s">
        <v>37</v>
      </c>
      <c r="G37" s="137" t="s">
        <v>40</v>
      </c>
      <c r="H37" s="137" t="s">
        <v>12</v>
      </c>
      <c r="I37" s="140" t="s">
        <v>9</v>
      </c>
      <c r="J37" s="140">
        <v>2</v>
      </c>
      <c r="K37" s="140" t="s">
        <v>44</v>
      </c>
      <c r="L37" s="137"/>
      <c r="M37" s="112" t="str">
        <f t="shared" si="8"/>
        <v>4.03.4.03.01.E.001.018.5.2.2.15.</v>
      </c>
      <c r="N37" s="101" t="s">
        <v>45</v>
      </c>
      <c r="O37" s="142">
        <f>O38</f>
        <v>214800000</v>
      </c>
      <c r="P37" s="142"/>
      <c r="Q37" s="142"/>
      <c r="R37" s="142"/>
      <c r="S37" s="141">
        <f t="shared" ref="S37:X37" si="17">S38</f>
        <v>0</v>
      </c>
      <c r="T37" s="141">
        <f t="shared" si="17"/>
        <v>0</v>
      </c>
      <c r="U37" s="141">
        <f t="shared" si="17"/>
        <v>0</v>
      </c>
      <c r="V37" s="141">
        <f t="shared" si="17"/>
        <v>204894737</v>
      </c>
      <c r="W37" s="141">
        <f t="shared" si="17"/>
        <v>8740500</v>
      </c>
      <c r="X37" s="141">
        <f t="shared" si="17"/>
        <v>213635237</v>
      </c>
      <c r="Y37" s="142">
        <f t="shared" si="12"/>
        <v>213635237</v>
      </c>
      <c r="Z37" s="142">
        <f t="shared" si="10"/>
        <v>1164763</v>
      </c>
      <c r="AA37" s="252">
        <f t="shared" si="15"/>
        <v>0.99457745344506521</v>
      </c>
      <c r="AB37" s="141"/>
      <c r="AC37" s="116"/>
      <c r="AD37" s="125"/>
    </row>
    <row r="38" spans="1:31" s="135" customFormat="1" ht="33" x14ac:dyDescent="0.25">
      <c r="A38" s="95">
        <v>4</v>
      </c>
      <c r="B38" s="96" t="s">
        <v>20</v>
      </c>
      <c r="C38" s="97">
        <v>4</v>
      </c>
      <c r="D38" s="96" t="s">
        <v>20</v>
      </c>
      <c r="E38" s="98" t="s">
        <v>21</v>
      </c>
      <c r="F38" s="96" t="s">
        <v>37</v>
      </c>
      <c r="G38" s="96" t="s">
        <v>40</v>
      </c>
      <c r="H38" s="96" t="s">
        <v>12</v>
      </c>
      <c r="I38" s="99" t="s">
        <v>9</v>
      </c>
      <c r="J38" s="99">
        <v>2</v>
      </c>
      <c r="K38" s="140" t="s">
        <v>44</v>
      </c>
      <c r="L38" s="99" t="s">
        <v>28</v>
      </c>
      <c r="M38" s="100" t="str">
        <f t="shared" si="8"/>
        <v>4.03.4.03.01.E.001.018.5.2.2.15.02</v>
      </c>
      <c r="N38" s="65" t="str">
        <f>VLOOKUP(M38,[2]DATABASE!B:L,11,FALSE)</f>
        <v>Belanja Perjalanan Dinas Luar Daerah</v>
      </c>
      <c r="O38" s="67">
        <f>IF(L38&lt;&gt;"",VLOOKUP(M38,[2]DATABASE!B:M,12,FALSE),"")</f>
        <v>214800000</v>
      </c>
      <c r="P38" s="67"/>
      <c r="Q38" s="67"/>
      <c r="R38" s="67"/>
      <c r="S38" s="67">
        <f>IF(ISERROR(VLOOKUP(M38,[2]DATABASE!$B:$Y,19,FALSE)),"",VLOOKUP(M38,[2]DATABASE!$B:$Y,19,FALSE))</f>
        <v>0</v>
      </c>
      <c r="T38" s="67">
        <f>IF(ISERROR(VLOOKUP(M38,[2]DATABASE!$B:$Y,20,FALSE)),"",VLOOKUP(M38,[2]DATABASE!$B:$Y,20,FALSE))</f>
        <v>0</v>
      </c>
      <c r="U38" s="67">
        <f>+S38+T38</f>
        <v>0</v>
      </c>
      <c r="V38" s="67">
        <f>IF(ISERROR(VLOOKUP(M38,[2]DATABASE!$B:$Y,22,FALSE)),"",VLOOKUP(M38,[2]DATABASE!$B:$Y,22,FALSE))</f>
        <v>204894737</v>
      </c>
      <c r="W38" s="67">
        <f>IF(ISERROR(VLOOKUP(M38,[2]DATABASE!$B:$Y,23,FALSE)),"",VLOOKUP(M38,[2]DATABASE!$B:$Y,23,FALSE))</f>
        <v>8740500</v>
      </c>
      <c r="X38" s="67">
        <f>+V38+W38</f>
        <v>213635237</v>
      </c>
      <c r="Y38" s="67">
        <f t="shared" si="12"/>
        <v>213635237</v>
      </c>
      <c r="Z38" s="67">
        <f t="shared" si="10"/>
        <v>1164763</v>
      </c>
      <c r="AA38" s="245">
        <f t="shared" si="15"/>
        <v>0.99457745344506521</v>
      </c>
      <c r="AB38" s="66"/>
      <c r="AC38" s="134"/>
      <c r="AD38" s="68"/>
      <c r="AE38" s="144">
        <f>+O38-X38</f>
        <v>1164763</v>
      </c>
    </row>
    <row r="39" spans="1:31" s="143" customFormat="1" ht="28.5" x14ac:dyDescent="0.25">
      <c r="A39" s="117">
        <v>4</v>
      </c>
      <c r="B39" s="118" t="s">
        <v>20</v>
      </c>
      <c r="C39" s="119">
        <v>4</v>
      </c>
      <c r="D39" s="118" t="s">
        <v>20</v>
      </c>
      <c r="E39" s="120" t="s">
        <v>21</v>
      </c>
      <c r="F39" s="118" t="s">
        <v>37</v>
      </c>
      <c r="G39" s="121" t="s">
        <v>46</v>
      </c>
      <c r="H39" s="118"/>
      <c r="I39" s="121"/>
      <c r="J39" s="121" t="s">
        <v>38</v>
      </c>
      <c r="K39" s="121" t="s">
        <v>38</v>
      </c>
      <c r="L39" s="121"/>
      <c r="M39" s="112" t="str">
        <f t="shared" si="8"/>
        <v>4.03.4.03.01.E.001.019.....</v>
      </c>
      <c r="N39" s="122" t="s">
        <v>47</v>
      </c>
      <c r="O39" s="124">
        <f>+O43+O65+O40</f>
        <v>412052000</v>
      </c>
      <c r="P39" s="124"/>
      <c r="Q39" s="124"/>
      <c r="R39" s="124"/>
      <c r="S39" s="123">
        <f t="shared" ref="S39:X39" si="18">+S43+S65+S40</f>
        <v>132842685.16000001</v>
      </c>
      <c r="T39" s="123">
        <f t="shared" si="18"/>
        <v>112143789.56</v>
      </c>
      <c r="U39" s="123">
        <f t="shared" si="18"/>
        <v>244986474.72000003</v>
      </c>
      <c r="V39" s="123">
        <f t="shared" si="18"/>
        <v>141835743</v>
      </c>
      <c r="W39" s="123">
        <f t="shared" si="18"/>
        <v>18073141</v>
      </c>
      <c r="X39" s="123">
        <f t="shared" si="18"/>
        <v>159908884</v>
      </c>
      <c r="Y39" s="124">
        <f t="shared" si="12"/>
        <v>404895358.72000003</v>
      </c>
      <c r="Z39" s="124">
        <f t="shared" si="10"/>
        <v>7156641.2799999714</v>
      </c>
      <c r="AA39" s="250">
        <f t="shared" si="15"/>
        <v>0.98263170357139396</v>
      </c>
      <c r="AB39" s="123"/>
      <c r="AC39" s="37"/>
      <c r="AD39" s="68"/>
    </row>
    <row r="40" spans="1:31" s="69" customFormat="1" ht="16.5" x14ac:dyDescent="0.25">
      <c r="A40" s="145">
        <v>4</v>
      </c>
      <c r="B40" s="146" t="s">
        <v>20</v>
      </c>
      <c r="C40" s="147">
        <v>4</v>
      </c>
      <c r="D40" s="146" t="s">
        <v>20</v>
      </c>
      <c r="E40" s="148" t="s">
        <v>21</v>
      </c>
      <c r="F40" s="149" t="s">
        <v>37</v>
      </c>
      <c r="G40" s="149" t="s">
        <v>46</v>
      </c>
      <c r="H40" s="146" t="s">
        <v>12</v>
      </c>
      <c r="I40" s="149" t="s">
        <v>9</v>
      </c>
      <c r="J40" s="149" t="s">
        <v>48</v>
      </c>
      <c r="K40" s="149" t="s">
        <v>38</v>
      </c>
      <c r="L40" s="149"/>
      <c r="M40" s="112" t="str">
        <f>CONCATENATE(A40,".",B40,".",C40,".",D40,".",E40,".",F40,".",G40,".",H40,".",I40,".",J40,".",K40,".",L40)</f>
        <v>4.03.4.03.01.E.001.019.5.2.1..</v>
      </c>
      <c r="N40" s="150" t="s">
        <v>49</v>
      </c>
      <c r="O40" s="152">
        <f>O41</f>
        <v>88743750</v>
      </c>
      <c r="P40" s="152"/>
      <c r="Q40" s="152"/>
      <c r="R40" s="152"/>
      <c r="S40" s="151">
        <f t="shared" ref="S40:X40" si="19">S41</f>
        <v>75592685.160000011</v>
      </c>
      <c r="T40" s="151">
        <f t="shared" si="19"/>
        <v>12418789.559999999</v>
      </c>
      <c r="U40" s="151">
        <f t="shared" si="19"/>
        <v>88011474.720000014</v>
      </c>
      <c r="V40" s="151">
        <f t="shared" si="19"/>
        <v>0</v>
      </c>
      <c r="W40" s="151">
        <f t="shared" si="19"/>
        <v>0</v>
      </c>
      <c r="X40" s="151">
        <f t="shared" si="19"/>
        <v>0</v>
      </c>
      <c r="Y40" s="152">
        <f>U40+X40</f>
        <v>88011474.720000014</v>
      </c>
      <c r="Z40" s="152">
        <f>O40-Y40</f>
        <v>732275.27999998629</v>
      </c>
      <c r="AA40" s="253">
        <f t="shared" si="15"/>
        <v>0.99174842983308698</v>
      </c>
      <c r="AB40" s="151"/>
      <c r="AC40" s="50"/>
      <c r="AD40" s="68"/>
    </row>
    <row r="41" spans="1:31" s="69" customFormat="1" ht="16.5" x14ac:dyDescent="0.25">
      <c r="A41" s="136">
        <v>4</v>
      </c>
      <c r="B41" s="137" t="s">
        <v>20</v>
      </c>
      <c r="C41" s="138">
        <v>4</v>
      </c>
      <c r="D41" s="137" t="s">
        <v>20</v>
      </c>
      <c r="E41" s="139" t="s">
        <v>21</v>
      </c>
      <c r="F41" s="140" t="s">
        <v>37</v>
      </c>
      <c r="G41" s="140" t="s">
        <v>46</v>
      </c>
      <c r="H41" s="137" t="s">
        <v>12</v>
      </c>
      <c r="I41" s="140" t="s">
        <v>9</v>
      </c>
      <c r="J41" s="140" t="s">
        <v>48</v>
      </c>
      <c r="K41" s="140" t="s">
        <v>28</v>
      </c>
      <c r="L41" s="137"/>
      <c r="M41" s="100" t="str">
        <f>CONCATENATE(A41,".",B41,".",C41,".",D41,".",E41,".",F41,".",G41,".",H41,".",I41,".",J41,".",K41,".",L41)</f>
        <v>4.03.4.03.01.E.001.019.5.2.1.02.</v>
      </c>
      <c r="N41" s="101" t="s">
        <v>50</v>
      </c>
      <c r="O41" s="142">
        <f>SUM(O42:O42)</f>
        <v>88743750</v>
      </c>
      <c r="P41" s="142"/>
      <c r="Q41" s="142"/>
      <c r="R41" s="142"/>
      <c r="S41" s="141">
        <f t="shared" ref="S41:X41" si="20">SUM(S42:S42)</f>
        <v>75592685.160000011</v>
      </c>
      <c r="T41" s="141">
        <f t="shared" si="20"/>
        <v>12418789.559999999</v>
      </c>
      <c r="U41" s="141">
        <f t="shared" si="20"/>
        <v>88011474.720000014</v>
      </c>
      <c r="V41" s="141">
        <f t="shared" si="20"/>
        <v>0</v>
      </c>
      <c r="W41" s="141">
        <f t="shared" si="20"/>
        <v>0</v>
      </c>
      <c r="X41" s="141">
        <f t="shared" si="20"/>
        <v>0</v>
      </c>
      <c r="Y41" s="142">
        <f>U41+X41</f>
        <v>88011474.720000014</v>
      </c>
      <c r="Z41" s="142">
        <f>O41-Y41</f>
        <v>732275.27999998629</v>
      </c>
      <c r="AA41" s="252">
        <f t="shared" si="15"/>
        <v>0.99174842983308698</v>
      </c>
      <c r="AB41" s="141"/>
      <c r="AC41" s="50"/>
      <c r="AD41" s="68"/>
    </row>
    <row r="42" spans="1:31" s="60" customFormat="1" ht="49.5" x14ac:dyDescent="0.25">
      <c r="A42" s="95">
        <v>4</v>
      </c>
      <c r="B42" s="96" t="s">
        <v>20</v>
      </c>
      <c r="C42" s="97">
        <v>4</v>
      </c>
      <c r="D42" s="96" t="s">
        <v>20</v>
      </c>
      <c r="E42" s="98" t="s">
        <v>21</v>
      </c>
      <c r="F42" s="96" t="s">
        <v>37</v>
      </c>
      <c r="G42" s="99" t="s">
        <v>46</v>
      </c>
      <c r="H42" s="96" t="s">
        <v>12</v>
      </c>
      <c r="I42" s="99" t="s">
        <v>9</v>
      </c>
      <c r="J42" s="99" t="s">
        <v>48</v>
      </c>
      <c r="K42" s="99" t="s">
        <v>28</v>
      </c>
      <c r="L42" s="99" t="s">
        <v>28</v>
      </c>
      <c r="M42" s="100" t="str">
        <f>CONCATENATE(A42,".",B42,".",C42,".",D42,".",E42,".",F42,".",G42,".",H42,".",I42,".",J42,".",K42,".",L42)</f>
        <v>4.03.4.03.01.E.001.019.5.2.1.02.02</v>
      </c>
      <c r="N42" s="65" t="str">
        <f>VLOOKUP(M42,[2]DATABASE!B:L,11,FALSE)</f>
        <v>Honorarium Pegawai Honorer/Tidak Tetap/Tenaga Bantuan</v>
      </c>
      <c r="O42" s="67">
        <f>IF(L42&lt;&gt;"",VLOOKUP(M42,[2]DATABASE!B:M,12,FALSE),"")</f>
        <v>88743750</v>
      </c>
      <c r="P42" s="67"/>
      <c r="Q42" s="67"/>
      <c r="R42" s="67"/>
      <c r="S42" s="67">
        <f>IF(ISERROR(VLOOKUP(M42,[2]DATABASE!$B:$Y,19,FALSE)),"",VLOOKUP(M42,[2]DATABASE!$B:$Y,19,FALSE))</f>
        <v>75592685.160000011</v>
      </c>
      <c r="T42" s="67">
        <f>IF(ISERROR(VLOOKUP(M42,[2]DATABASE!$B:$Y,20,FALSE)),"",VLOOKUP(M42,[2]DATABASE!$B:$Y,20,FALSE))</f>
        <v>12418789.559999999</v>
      </c>
      <c r="U42" s="67">
        <f>+S42+T42</f>
        <v>88011474.720000014</v>
      </c>
      <c r="V42" s="67">
        <f>IF(ISERROR(VLOOKUP(M42,[2]DATABASE!$B:$Y,22,FALSE)),"",VLOOKUP(M42,[2]DATABASE!$B:$Y,22,FALSE))</f>
        <v>0</v>
      </c>
      <c r="W42" s="67">
        <f>IF(ISERROR(VLOOKUP(M42,[2]DATABASE!$B:$Y,23,FALSE)),"",VLOOKUP(M42,[2]DATABASE!$B:$Y,23,FALSE))</f>
        <v>0</v>
      </c>
      <c r="X42" s="67">
        <f>+V42+W42</f>
        <v>0</v>
      </c>
      <c r="Y42" s="67">
        <f>U42+X42</f>
        <v>88011474.720000014</v>
      </c>
      <c r="Z42" s="67">
        <f>O42-Y42</f>
        <v>732275.27999998629</v>
      </c>
      <c r="AA42" s="245">
        <f t="shared" si="15"/>
        <v>0.99174842983308698</v>
      </c>
      <c r="AB42" s="66"/>
      <c r="AC42" s="116"/>
      <c r="AD42" s="68"/>
    </row>
    <row r="43" spans="1:31" s="69" customFormat="1" ht="16.5" x14ac:dyDescent="0.25">
      <c r="A43" s="126">
        <v>4</v>
      </c>
      <c r="B43" s="127" t="s">
        <v>20</v>
      </c>
      <c r="C43" s="128">
        <v>4</v>
      </c>
      <c r="D43" s="127" t="s">
        <v>20</v>
      </c>
      <c r="E43" s="129" t="s">
        <v>21</v>
      </c>
      <c r="F43" s="127" t="s">
        <v>37</v>
      </c>
      <c r="G43" s="127" t="s">
        <v>46</v>
      </c>
      <c r="H43" s="127" t="s">
        <v>12</v>
      </c>
      <c r="I43" s="130" t="s">
        <v>9</v>
      </c>
      <c r="J43" s="130">
        <v>2</v>
      </c>
      <c r="K43" s="130"/>
      <c r="L43" s="130"/>
      <c r="M43" s="112" t="str">
        <f t="shared" si="8"/>
        <v>4.03.4.03.01.E.001.019.5.2.2..</v>
      </c>
      <c r="N43" s="131" t="s">
        <v>42</v>
      </c>
      <c r="O43" s="133">
        <f>O44+O49+O51+O55+O57+O60</f>
        <v>132610400</v>
      </c>
      <c r="P43" s="133"/>
      <c r="Q43" s="133"/>
      <c r="R43" s="133"/>
      <c r="S43" s="132">
        <f t="shared" ref="S43:X43" si="21">S44+S49+S51+S55+S57+S60</f>
        <v>57250000</v>
      </c>
      <c r="T43" s="132">
        <f t="shared" si="21"/>
        <v>11450000</v>
      </c>
      <c r="U43" s="132">
        <f t="shared" si="21"/>
        <v>68700000</v>
      </c>
      <c r="V43" s="132">
        <f t="shared" si="21"/>
        <v>58871713</v>
      </c>
      <c r="W43" s="132">
        <f t="shared" si="21"/>
        <v>2906141</v>
      </c>
      <c r="X43" s="132">
        <f t="shared" si="21"/>
        <v>61777854</v>
      </c>
      <c r="Y43" s="133">
        <f t="shared" si="12"/>
        <v>130477854</v>
      </c>
      <c r="Z43" s="133">
        <f t="shared" si="10"/>
        <v>2132546</v>
      </c>
      <c r="AA43" s="251">
        <f t="shared" si="15"/>
        <v>0.98391871225786209</v>
      </c>
      <c r="AB43" s="132"/>
      <c r="AC43" s="50"/>
      <c r="AD43" s="68"/>
    </row>
    <row r="44" spans="1:31" s="69" customFormat="1" ht="16.5" x14ac:dyDescent="0.25">
      <c r="A44" s="136">
        <v>4</v>
      </c>
      <c r="B44" s="137" t="s">
        <v>20</v>
      </c>
      <c r="C44" s="138">
        <v>4</v>
      </c>
      <c r="D44" s="137" t="s">
        <v>20</v>
      </c>
      <c r="E44" s="139" t="s">
        <v>21</v>
      </c>
      <c r="F44" s="137" t="s">
        <v>37</v>
      </c>
      <c r="G44" s="137" t="s">
        <v>46</v>
      </c>
      <c r="H44" s="137" t="s">
        <v>12</v>
      </c>
      <c r="I44" s="140" t="s">
        <v>9</v>
      </c>
      <c r="J44" s="140">
        <v>2</v>
      </c>
      <c r="K44" s="137" t="s">
        <v>27</v>
      </c>
      <c r="L44" s="137"/>
      <c r="M44" s="112" t="str">
        <f t="shared" si="8"/>
        <v>4.03.4.03.01.E.001.019.5.2.2.01.</v>
      </c>
      <c r="N44" s="101" t="s">
        <v>51</v>
      </c>
      <c r="O44" s="142">
        <f>SUM(O45:O48)</f>
        <v>20845400</v>
      </c>
      <c r="P44" s="142"/>
      <c r="Q44" s="142"/>
      <c r="R44" s="142"/>
      <c r="S44" s="141">
        <f t="shared" ref="S44:X44" si="22">SUM(S45:S48)</f>
        <v>0</v>
      </c>
      <c r="T44" s="141">
        <f t="shared" si="22"/>
        <v>0</v>
      </c>
      <c r="U44" s="141">
        <f t="shared" si="22"/>
        <v>0</v>
      </c>
      <c r="V44" s="141">
        <f t="shared" si="22"/>
        <v>20641100</v>
      </c>
      <c r="W44" s="141">
        <f t="shared" si="22"/>
        <v>0</v>
      </c>
      <c r="X44" s="141">
        <f t="shared" si="22"/>
        <v>20641100</v>
      </c>
      <c r="Y44" s="142">
        <f t="shared" si="12"/>
        <v>20641100</v>
      </c>
      <c r="Z44" s="142">
        <f t="shared" si="10"/>
        <v>204300</v>
      </c>
      <c r="AA44" s="252">
        <f t="shared" si="15"/>
        <v>0.99019927657900542</v>
      </c>
      <c r="AB44" s="141"/>
      <c r="AC44" s="50"/>
      <c r="AD44" s="68"/>
    </row>
    <row r="45" spans="1:31" s="69" customFormat="1" ht="16.5" x14ac:dyDescent="0.25">
      <c r="A45" s="95">
        <v>4</v>
      </c>
      <c r="B45" s="96" t="s">
        <v>20</v>
      </c>
      <c r="C45" s="97">
        <v>4</v>
      </c>
      <c r="D45" s="96" t="s">
        <v>20</v>
      </c>
      <c r="E45" s="98" t="s">
        <v>21</v>
      </c>
      <c r="F45" s="96" t="s">
        <v>37</v>
      </c>
      <c r="G45" s="96" t="s">
        <v>46</v>
      </c>
      <c r="H45" s="96" t="s">
        <v>12</v>
      </c>
      <c r="I45" s="99" t="s">
        <v>9</v>
      </c>
      <c r="J45" s="99">
        <v>2</v>
      </c>
      <c r="K45" s="137" t="s">
        <v>27</v>
      </c>
      <c r="L45" s="99" t="s">
        <v>27</v>
      </c>
      <c r="M45" s="100" t="str">
        <f t="shared" si="8"/>
        <v>4.03.4.03.01.E.001.019.5.2.2.01.01</v>
      </c>
      <c r="N45" s="65" t="str">
        <f>VLOOKUP(M45,[2]DATABASE!B:L,11,FALSE)</f>
        <v>Belanja Alat Tulis Kantor</v>
      </c>
      <c r="O45" s="67">
        <f>IF(L45&lt;&gt;"",VLOOKUP(M45,[2]DATABASE!B:M,12,FALSE),"")</f>
        <v>12424600</v>
      </c>
      <c r="P45" s="67"/>
      <c r="Q45" s="67"/>
      <c r="R45" s="67"/>
      <c r="S45" s="67">
        <f>IF(ISERROR(VLOOKUP(M45,[2]DATABASE!$B:$Y,19,FALSE)),"",VLOOKUP(M45,[2]DATABASE!$B:$Y,19,FALSE))</f>
        <v>0</v>
      </c>
      <c r="T45" s="67">
        <f>IF(ISERROR(VLOOKUP(M45,[2]DATABASE!$B:$Y,20,FALSE)),"",VLOOKUP(M45,[2]DATABASE!$B:$Y,20,FALSE))</f>
        <v>0</v>
      </c>
      <c r="U45" s="67">
        <f>+S45+T45</f>
        <v>0</v>
      </c>
      <c r="V45" s="67">
        <f>IF(ISERROR(VLOOKUP(M45,[2]DATABASE!$B:$Y,22,FALSE)),"",VLOOKUP(M45,[2]DATABASE!$B:$Y,22,FALSE))</f>
        <v>12289700</v>
      </c>
      <c r="W45" s="67">
        <f>IF(ISERROR(VLOOKUP(M45,[2]DATABASE!$B:$Y,23,FALSE)),"",VLOOKUP(M45,[2]DATABASE!$B:$Y,23,FALSE))</f>
        <v>0</v>
      </c>
      <c r="X45" s="67">
        <f>+V45+W45</f>
        <v>12289700</v>
      </c>
      <c r="Y45" s="67">
        <f t="shared" si="12"/>
        <v>12289700</v>
      </c>
      <c r="Z45" s="67">
        <f t="shared" si="10"/>
        <v>134900</v>
      </c>
      <c r="AA45" s="245">
        <f t="shared" si="15"/>
        <v>0.98914250760587863</v>
      </c>
      <c r="AB45" s="66"/>
      <c r="AC45" s="50"/>
      <c r="AD45" s="68"/>
    </row>
    <row r="46" spans="1:31" s="69" customFormat="1" ht="16.5" x14ac:dyDescent="0.25">
      <c r="A46" s="95">
        <v>4</v>
      </c>
      <c r="B46" s="96" t="s">
        <v>20</v>
      </c>
      <c r="C46" s="97">
        <v>4</v>
      </c>
      <c r="D46" s="96" t="s">
        <v>20</v>
      </c>
      <c r="E46" s="98" t="s">
        <v>21</v>
      </c>
      <c r="F46" s="96" t="s">
        <v>37</v>
      </c>
      <c r="G46" s="96" t="s">
        <v>46</v>
      </c>
      <c r="H46" s="96" t="s">
        <v>12</v>
      </c>
      <c r="I46" s="99" t="s">
        <v>9</v>
      </c>
      <c r="J46" s="99">
        <v>2</v>
      </c>
      <c r="K46" s="137" t="s">
        <v>27</v>
      </c>
      <c r="L46" s="99" t="s">
        <v>20</v>
      </c>
      <c r="M46" s="100" t="str">
        <f t="shared" si="8"/>
        <v>4.03.4.03.01.E.001.019.5.2.2.01.03</v>
      </c>
      <c r="N46" s="65" t="str">
        <f>VLOOKUP(M46,[2]DATABASE!B:L,11,FALSE)</f>
        <v>Belanja Alat Listrik dan Elektronik</v>
      </c>
      <c r="O46" s="67">
        <f>IF(L46&lt;&gt;"",VLOOKUP(M46,[2]DATABASE!B:M,12,FALSE),"")</f>
        <v>2575000</v>
      </c>
      <c r="P46" s="67"/>
      <c r="Q46" s="67"/>
      <c r="R46" s="67"/>
      <c r="S46" s="67">
        <f>IF(ISERROR(VLOOKUP(M46,[2]DATABASE!$B:$Y,19,FALSE)),"",VLOOKUP(M46,[2]DATABASE!$B:$Y,19,FALSE))</f>
        <v>0</v>
      </c>
      <c r="T46" s="67">
        <f>IF(ISERROR(VLOOKUP(M46,[2]DATABASE!$B:$Y,20,FALSE)),"",VLOOKUP(M46,[2]DATABASE!$B:$Y,20,FALSE))</f>
        <v>0</v>
      </c>
      <c r="U46" s="67">
        <f>+S46+T46</f>
        <v>0</v>
      </c>
      <c r="V46" s="67">
        <f>IF(ISERROR(VLOOKUP(M46,[2]DATABASE!$B:$Y,22,FALSE)),"",VLOOKUP(M46,[2]DATABASE!$B:$Y,22,FALSE))</f>
        <v>2545000</v>
      </c>
      <c r="W46" s="67">
        <f>IF(ISERROR(VLOOKUP(M46,[2]DATABASE!$B:$Y,23,FALSE)),"",VLOOKUP(M46,[2]DATABASE!$B:$Y,23,FALSE))</f>
        <v>0</v>
      </c>
      <c r="X46" s="67">
        <f>+V46+W46</f>
        <v>2545000</v>
      </c>
      <c r="Y46" s="67">
        <f t="shared" si="12"/>
        <v>2545000</v>
      </c>
      <c r="Z46" s="67">
        <f t="shared" si="10"/>
        <v>30000</v>
      </c>
      <c r="AA46" s="245">
        <f t="shared" si="15"/>
        <v>0.98834951456310682</v>
      </c>
      <c r="AB46" s="66"/>
      <c r="AC46" s="50"/>
      <c r="AD46" s="68"/>
    </row>
    <row r="47" spans="1:31" s="69" customFormat="1" ht="33" x14ac:dyDescent="0.25">
      <c r="A47" s="95">
        <v>4</v>
      </c>
      <c r="B47" s="96" t="s">
        <v>20</v>
      </c>
      <c r="C47" s="97">
        <v>4</v>
      </c>
      <c r="D47" s="96" t="s">
        <v>20</v>
      </c>
      <c r="E47" s="98" t="s">
        <v>21</v>
      </c>
      <c r="F47" s="96" t="s">
        <v>37</v>
      </c>
      <c r="G47" s="96" t="s">
        <v>46</v>
      </c>
      <c r="H47" s="96" t="s">
        <v>12</v>
      </c>
      <c r="I47" s="99" t="s">
        <v>9</v>
      </c>
      <c r="J47" s="99">
        <v>2</v>
      </c>
      <c r="K47" s="137" t="s">
        <v>27</v>
      </c>
      <c r="L47" s="99" t="s">
        <v>52</v>
      </c>
      <c r="M47" s="100" t="str">
        <f t="shared" si="8"/>
        <v>4.03.4.03.01.E.001.019.5.2.2.01.04</v>
      </c>
      <c r="N47" s="65" t="str">
        <f>VLOOKUP(M47,[2]DATABASE!B:L,11,FALSE)</f>
        <v>Belanja Perangko, Materai dan Benda Pos</v>
      </c>
      <c r="O47" s="67">
        <f>IF(L47&lt;&gt;"",VLOOKUP(M47,[2]DATABASE!B:M,12,FALSE),"")</f>
        <v>1950000</v>
      </c>
      <c r="P47" s="67"/>
      <c r="Q47" s="67"/>
      <c r="R47" s="67"/>
      <c r="S47" s="67">
        <f>IF(ISERROR(VLOOKUP(M47,[2]DATABASE!$B:$Y,19,FALSE)),"",VLOOKUP(M47,[2]DATABASE!$B:$Y,19,FALSE))</f>
        <v>0</v>
      </c>
      <c r="T47" s="67">
        <f>IF(ISERROR(VLOOKUP(M47,[2]DATABASE!$B:$Y,20,FALSE)),"",VLOOKUP(M47,[2]DATABASE!$B:$Y,20,FALSE))</f>
        <v>0</v>
      </c>
      <c r="U47" s="67">
        <f>+S47+T47</f>
        <v>0</v>
      </c>
      <c r="V47" s="67">
        <f>IF(ISERROR(VLOOKUP(M47,[2]DATABASE!$B:$Y,22,FALSE)),"",VLOOKUP(M47,[2]DATABASE!$B:$Y,22,FALSE))</f>
        <v>1950000</v>
      </c>
      <c r="W47" s="67">
        <f>IF(ISERROR(VLOOKUP(M47,[2]DATABASE!$B:$Y,23,FALSE)),"",VLOOKUP(M47,[2]DATABASE!$B:$Y,23,FALSE))</f>
        <v>0</v>
      </c>
      <c r="X47" s="67">
        <f>+V47+W47</f>
        <v>1950000</v>
      </c>
      <c r="Y47" s="67">
        <f t="shared" si="12"/>
        <v>1950000</v>
      </c>
      <c r="Z47" s="67">
        <f t="shared" si="10"/>
        <v>0</v>
      </c>
      <c r="AA47" s="245">
        <f t="shared" si="15"/>
        <v>1</v>
      </c>
      <c r="AB47" s="66"/>
      <c r="AC47" s="50"/>
      <c r="AD47" s="68"/>
    </row>
    <row r="48" spans="1:31" s="143" customFormat="1" ht="33" x14ac:dyDescent="0.25">
      <c r="A48" s="95">
        <v>4</v>
      </c>
      <c r="B48" s="96" t="s">
        <v>20</v>
      </c>
      <c r="C48" s="97">
        <v>4</v>
      </c>
      <c r="D48" s="96" t="s">
        <v>20</v>
      </c>
      <c r="E48" s="98" t="s">
        <v>21</v>
      </c>
      <c r="F48" s="96" t="s">
        <v>37</v>
      </c>
      <c r="G48" s="96" t="s">
        <v>46</v>
      </c>
      <c r="H48" s="96" t="s">
        <v>12</v>
      </c>
      <c r="I48" s="99" t="s">
        <v>9</v>
      </c>
      <c r="J48" s="99">
        <v>2</v>
      </c>
      <c r="K48" s="137" t="s">
        <v>27</v>
      </c>
      <c r="L48" s="99" t="s">
        <v>29</v>
      </c>
      <c r="M48" s="100" t="str">
        <f t="shared" si="8"/>
        <v>4.03.4.03.01.E.001.019.5.2.2.01.05</v>
      </c>
      <c r="N48" s="65" t="str">
        <f>VLOOKUP(M48,[2]DATABASE!B:L,11,FALSE)</f>
        <v>Belanja Peralatan Kebersihan dan Bahan Pembersih</v>
      </c>
      <c r="O48" s="67">
        <f>IF(L48&lt;&gt;"",VLOOKUP(M48,[2]DATABASE!B:M,12,FALSE),"")</f>
        <v>3895800</v>
      </c>
      <c r="P48" s="67"/>
      <c r="Q48" s="67"/>
      <c r="R48" s="67"/>
      <c r="S48" s="67">
        <f>IF(ISERROR(VLOOKUP(M48,[2]DATABASE!$B:$Y,19,FALSE)),"",VLOOKUP(M48,[2]DATABASE!$B:$Y,19,FALSE))</f>
        <v>0</v>
      </c>
      <c r="T48" s="67">
        <f>IF(ISERROR(VLOOKUP(M48,[2]DATABASE!$B:$Y,20,FALSE)),"",VLOOKUP(M48,[2]DATABASE!$B:$Y,20,FALSE))</f>
        <v>0</v>
      </c>
      <c r="U48" s="67">
        <f>+S48+T48</f>
        <v>0</v>
      </c>
      <c r="V48" s="67">
        <f>IF(ISERROR(VLOOKUP(M48,[2]DATABASE!$B:$Y,22,FALSE)),"",VLOOKUP(M48,[2]DATABASE!$B:$Y,22,FALSE))</f>
        <v>3856400</v>
      </c>
      <c r="W48" s="67">
        <f>IF(ISERROR(VLOOKUP(M48,[2]DATABASE!$B:$Y,23,FALSE)),"",VLOOKUP(M48,[2]DATABASE!$B:$Y,23,FALSE))</f>
        <v>0</v>
      </c>
      <c r="X48" s="67">
        <f>+V48+W48</f>
        <v>3856400</v>
      </c>
      <c r="Y48" s="67">
        <f t="shared" si="12"/>
        <v>3856400</v>
      </c>
      <c r="Z48" s="67">
        <f t="shared" si="10"/>
        <v>39400</v>
      </c>
      <c r="AA48" s="245">
        <f t="shared" si="15"/>
        <v>0.98988654448380309</v>
      </c>
      <c r="AB48" s="66"/>
      <c r="AC48" s="37"/>
      <c r="AD48" s="68"/>
    </row>
    <row r="49" spans="1:30" s="69" customFormat="1" ht="16.5" x14ac:dyDescent="0.25">
      <c r="A49" s="136">
        <v>4</v>
      </c>
      <c r="B49" s="137" t="s">
        <v>20</v>
      </c>
      <c r="C49" s="138">
        <v>4</v>
      </c>
      <c r="D49" s="137" t="s">
        <v>20</v>
      </c>
      <c r="E49" s="139" t="s">
        <v>21</v>
      </c>
      <c r="F49" s="137" t="s">
        <v>37</v>
      </c>
      <c r="G49" s="137" t="s">
        <v>46</v>
      </c>
      <c r="H49" s="137" t="s">
        <v>12</v>
      </c>
      <c r="I49" s="140" t="s">
        <v>9</v>
      </c>
      <c r="J49" s="140">
        <v>2</v>
      </c>
      <c r="K49" s="140" t="s">
        <v>28</v>
      </c>
      <c r="L49" s="137"/>
      <c r="M49" s="112" t="str">
        <f t="shared" si="8"/>
        <v>4.03.4.03.01.E.001.019.5.2.2.02.</v>
      </c>
      <c r="N49" s="101" t="s">
        <v>53</v>
      </c>
      <c r="O49" s="142">
        <f>SUM(O50:O50)</f>
        <v>12275000</v>
      </c>
      <c r="P49" s="142"/>
      <c r="Q49" s="142"/>
      <c r="R49" s="142"/>
      <c r="S49" s="141">
        <f t="shared" ref="S49:X49" si="23">SUM(S50:S50)</f>
        <v>0</v>
      </c>
      <c r="T49" s="141">
        <f t="shared" si="23"/>
        <v>0</v>
      </c>
      <c r="U49" s="141">
        <f t="shared" si="23"/>
        <v>0</v>
      </c>
      <c r="V49" s="141">
        <f t="shared" si="23"/>
        <v>12209850</v>
      </c>
      <c r="W49" s="141">
        <f t="shared" si="23"/>
        <v>0</v>
      </c>
      <c r="X49" s="141">
        <f t="shared" si="23"/>
        <v>12209850</v>
      </c>
      <c r="Y49" s="142">
        <f t="shared" si="12"/>
        <v>12209850</v>
      </c>
      <c r="Z49" s="142">
        <f t="shared" si="10"/>
        <v>65150</v>
      </c>
      <c r="AA49" s="252">
        <f t="shared" si="15"/>
        <v>0.99469246435845216</v>
      </c>
      <c r="AB49" s="141"/>
      <c r="AC49" s="50"/>
      <c r="AD49" s="68"/>
    </row>
    <row r="50" spans="1:30" s="69" customFormat="1" ht="16.5" x14ac:dyDescent="0.25">
      <c r="A50" s="95">
        <v>4</v>
      </c>
      <c r="B50" s="96" t="s">
        <v>20</v>
      </c>
      <c r="C50" s="97">
        <v>4</v>
      </c>
      <c r="D50" s="96" t="s">
        <v>20</v>
      </c>
      <c r="E50" s="98" t="s">
        <v>21</v>
      </c>
      <c r="F50" s="96" t="s">
        <v>37</v>
      </c>
      <c r="G50" s="96" t="s">
        <v>46</v>
      </c>
      <c r="H50" s="96" t="s">
        <v>12</v>
      </c>
      <c r="I50" s="99" t="s">
        <v>9</v>
      </c>
      <c r="J50" s="99">
        <v>2</v>
      </c>
      <c r="K50" s="140" t="s">
        <v>28</v>
      </c>
      <c r="L50" s="99" t="s">
        <v>30</v>
      </c>
      <c r="M50" s="100" t="str">
        <f t="shared" si="8"/>
        <v>4.03.4.03.01.E.001.019.5.2.2.02.06</v>
      </c>
      <c r="N50" s="65" t="str">
        <f>VLOOKUP(M50,[2]DATABASE!B:L,11,FALSE)</f>
        <v>Belanja Bahan Komputer/Printer</v>
      </c>
      <c r="O50" s="67">
        <f>IF(L50&lt;&gt;"",VLOOKUP(M50,[2]DATABASE!B:M,12,FALSE),"")</f>
        <v>12275000</v>
      </c>
      <c r="P50" s="67"/>
      <c r="Q50" s="67"/>
      <c r="R50" s="67"/>
      <c r="S50" s="67">
        <f>IF(ISERROR(VLOOKUP(M50,[2]DATABASE!$B:$Y,19,FALSE)),"",VLOOKUP(M50,[2]DATABASE!$B:$Y,19,FALSE))</f>
        <v>0</v>
      </c>
      <c r="T50" s="67">
        <f>IF(ISERROR(VLOOKUP(M50,[2]DATABASE!$B:$Y,20,FALSE)),"",VLOOKUP(M50,[2]DATABASE!$B:$Y,20,FALSE))</f>
        <v>0</v>
      </c>
      <c r="U50" s="67">
        <f>+S50+T50</f>
        <v>0</v>
      </c>
      <c r="V50" s="67">
        <f>IF(ISERROR(VLOOKUP(M50,[2]DATABASE!$B:$Y,22,FALSE)),"",VLOOKUP(M50,[2]DATABASE!$B:$Y,22,FALSE))</f>
        <v>12209850</v>
      </c>
      <c r="W50" s="67">
        <f>IF(ISERROR(VLOOKUP(M50,[2]DATABASE!$B:$Y,23,FALSE)),"",VLOOKUP(M50,[2]DATABASE!$B:$Y,23,FALSE))</f>
        <v>0</v>
      </c>
      <c r="X50" s="67">
        <f>+V50+W50</f>
        <v>12209850</v>
      </c>
      <c r="Y50" s="67">
        <f t="shared" si="12"/>
        <v>12209850</v>
      </c>
      <c r="Z50" s="67">
        <f t="shared" si="10"/>
        <v>65150</v>
      </c>
      <c r="AA50" s="245">
        <f t="shared" si="15"/>
        <v>0.99469246435845216</v>
      </c>
      <c r="AB50" s="66"/>
      <c r="AC50" s="50"/>
      <c r="AD50" s="68"/>
    </row>
    <row r="51" spans="1:30" s="143" customFormat="1" ht="16.5" x14ac:dyDescent="0.25">
      <c r="A51" s="136">
        <v>4</v>
      </c>
      <c r="B51" s="137" t="s">
        <v>20</v>
      </c>
      <c r="C51" s="138">
        <v>4</v>
      </c>
      <c r="D51" s="137" t="s">
        <v>20</v>
      </c>
      <c r="E51" s="139" t="s">
        <v>21</v>
      </c>
      <c r="F51" s="140" t="s">
        <v>37</v>
      </c>
      <c r="G51" s="140" t="s">
        <v>46</v>
      </c>
      <c r="H51" s="137" t="s">
        <v>12</v>
      </c>
      <c r="I51" s="140" t="s">
        <v>9</v>
      </c>
      <c r="J51" s="140" t="s">
        <v>9</v>
      </c>
      <c r="K51" s="140" t="s">
        <v>20</v>
      </c>
      <c r="L51" s="137"/>
      <c r="M51" s="100" t="str">
        <f t="shared" si="8"/>
        <v>4.03.4.03.01.E.001.019.5.2.2.03.</v>
      </c>
      <c r="N51" s="101" t="s">
        <v>54</v>
      </c>
      <c r="O51" s="142">
        <f>SUM(O52:O54)</f>
        <v>5020000</v>
      </c>
      <c r="P51" s="142"/>
      <c r="Q51" s="142"/>
      <c r="R51" s="142"/>
      <c r="S51" s="141">
        <f t="shared" ref="S51:X51" si="24">SUM(S52:S54)</f>
        <v>0</v>
      </c>
      <c r="T51" s="141">
        <f t="shared" si="24"/>
        <v>0</v>
      </c>
      <c r="U51" s="141">
        <f t="shared" si="24"/>
        <v>0</v>
      </c>
      <c r="V51" s="141">
        <f t="shared" si="24"/>
        <v>4127263</v>
      </c>
      <c r="W51" s="141">
        <f t="shared" si="24"/>
        <v>554341</v>
      </c>
      <c r="X51" s="141">
        <f t="shared" si="24"/>
        <v>4681604</v>
      </c>
      <c r="Y51" s="142">
        <f t="shared" si="12"/>
        <v>4681604</v>
      </c>
      <c r="Z51" s="142">
        <f t="shared" si="10"/>
        <v>338396</v>
      </c>
      <c r="AA51" s="252">
        <f t="shared" si="15"/>
        <v>0.93259043824701193</v>
      </c>
      <c r="AB51" s="141"/>
      <c r="AC51" s="37"/>
      <c r="AD51" s="68"/>
    </row>
    <row r="52" spans="1:30" s="162" customFormat="1" ht="33" x14ac:dyDescent="0.25">
      <c r="A52" s="153">
        <v>4</v>
      </c>
      <c r="B52" s="154" t="s">
        <v>20</v>
      </c>
      <c r="C52" s="155">
        <v>4</v>
      </c>
      <c r="D52" s="154" t="s">
        <v>20</v>
      </c>
      <c r="E52" s="156" t="s">
        <v>21</v>
      </c>
      <c r="F52" s="154" t="s">
        <v>37</v>
      </c>
      <c r="G52" s="157" t="s">
        <v>46</v>
      </c>
      <c r="H52" s="154" t="s">
        <v>12</v>
      </c>
      <c r="I52" s="157" t="s">
        <v>9</v>
      </c>
      <c r="J52" s="157" t="s">
        <v>9</v>
      </c>
      <c r="K52" s="157" t="s">
        <v>20</v>
      </c>
      <c r="L52" s="157" t="s">
        <v>27</v>
      </c>
      <c r="M52" s="100" t="str">
        <f t="shared" si="8"/>
        <v>4.03.4.03.01.E.001.019.5.2.2.03.01</v>
      </c>
      <c r="N52" s="158" t="str">
        <f>VLOOKUP(M52,[2]DATABASE!B:L,11,FALSE)</f>
        <v>Belanja Telepon</v>
      </c>
      <c r="O52" s="160">
        <f>IF(L52&lt;&gt;"",VLOOKUP(M52,[2]DATABASE!B:M,12,FALSE),"")</f>
        <v>2400000</v>
      </c>
      <c r="P52" s="160"/>
      <c r="Q52" s="160"/>
      <c r="R52" s="160"/>
      <c r="S52" s="160">
        <f>IF(ISERROR(VLOOKUP(M52,[2]DATABASE!$B:$Y,19,FALSE)),"",VLOOKUP(M52,[2]DATABASE!$B:$Y,19,FALSE))</f>
        <v>0</v>
      </c>
      <c r="T52" s="160">
        <f>IF(ISERROR(VLOOKUP(M52,[2]DATABASE!$B:$Y,20,FALSE)),"",VLOOKUP(M52,[2]DATABASE!$B:$Y,20,FALSE))</f>
        <v>0</v>
      </c>
      <c r="U52" s="160">
        <f>+S52+T52</f>
        <v>0</v>
      </c>
      <c r="V52" s="160">
        <f>IF(ISERROR(VLOOKUP(M52,[2]DATABASE!$B:$Y,22,FALSE)),"",VLOOKUP(M52,[2]DATABASE!$B:$Y,22,FALSE))</f>
        <v>1907263</v>
      </c>
      <c r="W52" s="160">
        <f>IF(ISERROR(VLOOKUP(M52,[2]DATABASE!$B:$Y,23,FALSE)),"",VLOOKUP(M52,[2]DATABASE!$B:$Y,23,FALSE))</f>
        <v>169341</v>
      </c>
      <c r="X52" s="160">
        <f>+V52+W52</f>
        <v>2076604</v>
      </c>
      <c r="Y52" s="160">
        <f t="shared" si="12"/>
        <v>2076604</v>
      </c>
      <c r="Z52" s="160">
        <f t="shared" si="10"/>
        <v>323396</v>
      </c>
      <c r="AA52" s="245">
        <f t="shared" si="15"/>
        <v>0.86525166666666664</v>
      </c>
      <c r="AB52" s="375" t="s">
        <v>233</v>
      </c>
      <c r="AC52" s="161"/>
      <c r="AD52" s="68"/>
    </row>
    <row r="53" spans="1:30" s="143" customFormat="1" ht="16.5" x14ac:dyDescent="0.25">
      <c r="A53" s="153">
        <v>4</v>
      </c>
      <c r="B53" s="154" t="s">
        <v>20</v>
      </c>
      <c r="C53" s="155">
        <v>4</v>
      </c>
      <c r="D53" s="154" t="s">
        <v>20</v>
      </c>
      <c r="E53" s="156" t="s">
        <v>21</v>
      </c>
      <c r="F53" s="154" t="s">
        <v>37</v>
      </c>
      <c r="G53" s="157" t="s">
        <v>46</v>
      </c>
      <c r="H53" s="154" t="s">
        <v>12</v>
      </c>
      <c r="I53" s="157" t="s">
        <v>9</v>
      </c>
      <c r="J53" s="157" t="s">
        <v>9</v>
      </c>
      <c r="K53" s="157" t="s">
        <v>20</v>
      </c>
      <c r="L53" s="157" t="s">
        <v>29</v>
      </c>
      <c r="M53" s="100" t="str">
        <f t="shared" si="8"/>
        <v>4.03.4.03.01.E.001.019.5.2.2.03.05</v>
      </c>
      <c r="N53" s="158" t="str">
        <f>VLOOKUP(M53,[2]DATABASE!B:L,11,FALSE)</f>
        <v>Belanja Surat Kabar/Majalah</v>
      </c>
      <c r="O53" s="160">
        <f>IF(L53&lt;&gt;"",VLOOKUP(M53,[2]DATABASE!B:M,12,FALSE),"")</f>
        <v>2220000</v>
      </c>
      <c r="P53" s="160"/>
      <c r="Q53" s="160"/>
      <c r="R53" s="160"/>
      <c r="S53" s="160">
        <f>IF(ISERROR(VLOOKUP(M53,[2]DATABASE!$B:$Y,19,FALSE)),"",VLOOKUP(M53,[2]DATABASE!$B:$Y,19,FALSE))</f>
        <v>0</v>
      </c>
      <c r="T53" s="160">
        <f>IF(ISERROR(VLOOKUP(M53,[2]DATABASE!$B:$Y,20,FALSE)),"",VLOOKUP(M53,[2]DATABASE!$B:$Y,20,FALSE))</f>
        <v>0</v>
      </c>
      <c r="U53" s="160">
        <f>+S53+T53</f>
        <v>0</v>
      </c>
      <c r="V53" s="160">
        <f>IF(ISERROR(VLOOKUP(M53,[2]DATABASE!$B:$Y,22,FALSE)),"",VLOOKUP(M53,[2]DATABASE!$B:$Y,22,FALSE))</f>
        <v>1850000</v>
      </c>
      <c r="W53" s="160">
        <f>IF(ISERROR(VLOOKUP(M53,[2]DATABASE!$B:$Y,23,FALSE)),"",VLOOKUP(M53,[2]DATABASE!$B:$Y,23,FALSE))</f>
        <v>370000</v>
      </c>
      <c r="X53" s="160">
        <f>+V53+W53</f>
        <v>2220000</v>
      </c>
      <c r="Y53" s="160">
        <f t="shared" si="12"/>
        <v>2220000</v>
      </c>
      <c r="Z53" s="160">
        <f t="shared" si="10"/>
        <v>0</v>
      </c>
      <c r="AA53" s="245">
        <f t="shared" si="15"/>
        <v>1</v>
      </c>
      <c r="AB53" s="159"/>
      <c r="AC53" s="37"/>
      <c r="AD53" s="68"/>
    </row>
    <row r="54" spans="1:30" s="69" customFormat="1" ht="16.5" x14ac:dyDescent="0.25">
      <c r="A54" s="153">
        <v>4</v>
      </c>
      <c r="B54" s="154" t="s">
        <v>20</v>
      </c>
      <c r="C54" s="155">
        <v>4</v>
      </c>
      <c r="D54" s="154" t="s">
        <v>20</v>
      </c>
      <c r="E54" s="156" t="s">
        <v>21</v>
      </c>
      <c r="F54" s="154" t="s">
        <v>37</v>
      </c>
      <c r="G54" s="157" t="s">
        <v>46</v>
      </c>
      <c r="H54" s="154" t="s">
        <v>12</v>
      </c>
      <c r="I54" s="157" t="s">
        <v>9</v>
      </c>
      <c r="J54" s="157" t="s">
        <v>9</v>
      </c>
      <c r="K54" s="157" t="s">
        <v>20</v>
      </c>
      <c r="L54" s="157" t="s">
        <v>31</v>
      </c>
      <c r="M54" s="100" t="str">
        <f t="shared" si="8"/>
        <v>4.03.4.03.01.E.001.019.5.2.2.03.07</v>
      </c>
      <c r="N54" s="158" t="str">
        <f>VLOOKUP(M54,[2]DATABASE!B:L,11,FALSE)</f>
        <v>Belanja Paket/Pengiriman</v>
      </c>
      <c r="O54" s="160">
        <f>IF(L54&lt;&gt;"",VLOOKUP(M54,[2]DATABASE!B:M,12,FALSE),"")</f>
        <v>400000</v>
      </c>
      <c r="P54" s="160"/>
      <c r="Q54" s="160"/>
      <c r="R54" s="160"/>
      <c r="S54" s="160">
        <f>IF(ISERROR(VLOOKUP(M54,[2]DATABASE!$B:$Y,19,FALSE)),"",VLOOKUP(M54,[2]DATABASE!$B:$Y,19,FALSE))</f>
        <v>0</v>
      </c>
      <c r="T54" s="160">
        <f>IF(ISERROR(VLOOKUP(M54,[2]DATABASE!$B:$Y,20,FALSE)),"",VLOOKUP(M54,[2]DATABASE!$B:$Y,20,FALSE))</f>
        <v>0</v>
      </c>
      <c r="U54" s="160">
        <f>+S54+T54</f>
        <v>0</v>
      </c>
      <c r="V54" s="160">
        <f>IF(ISERROR(VLOOKUP(M54,[2]DATABASE!$B:$Y,22,FALSE)),"",VLOOKUP(M54,[2]DATABASE!$B:$Y,22,FALSE))</f>
        <v>370000</v>
      </c>
      <c r="W54" s="160">
        <f>IF(ISERROR(VLOOKUP(M54,[2]DATABASE!$B:$Y,23,FALSE)),"",VLOOKUP(M54,[2]DATABASE!$B:$Y,23,FALSE))</f>
        <v>15000</v>
      </c>
      <c r="X54" s="160">
        <f>+V54+W54</f>
        <v>385000</v>
      </c>
      <c r="Y54" s="160">
        <f t="shared" si="12"/>
        <v>385000</v>
      </c>
      <c r="Z54" s="160">
        <f t="shared" si="10"/>
        <v>15000</v>
      </c>
      <c r="AA54" s="245">
        <f t="shared" si="15"/>
        <v>0.96250000000000002</v>
      </c>
      <c r="AB54" s="159"/>
      <c r="AC54" s="50"/>
      <c r="AD54" s="68"/>
    </row>
    <row r="55" spans="1:30" s="69" customFormat="1" ht="28.5" x14ac:dyDescent="0.25">
      <c r="A55" s="136">
        <v>4</v>
      </c>
      <c r="B55" s="137" t="s">
        <v>20</v>
      </c>
      <c r="C55" s="138">
        <v>4</v>
      </c>
      <c r="D55" s="137" t="s">
        <v>20</v>
      </c>
      <c r="E55" s="139" t="s">
        <v>21</v>
      </c>
      <c r="F55" s="140" t="s">
        <v>37</v>
      </c>
      <c r="G55" s="140" t="s">
        <v>46</v>
      </c>
      <c r="H55" s="137" t="s">
        <v>12</v>
      </c>
      <c r="I55" s="140" t="s">
        <v>9</v>
      </c>
      <c r="J55" s="140" t="s">
        <v>9</v>
      </c>
      <c r="K55" s="140" t="s">
        <v>29</v>
      </c>
      <c r="L55" s="137"/>
      <c r="M55" s="100" t="str">
        <f t="shared" si="8"/>
        <v>4.03.4.03.01.E.001.019.5.2.2.05.</v>
      </c>
      <c r="N55" s="101" t="s">
        <v>55</v>
      </c>
      <c r="O55" s="142">
        <f>SUM(O56:O56)</f>
        <v>3400000</v>
      </c>
      <c r="P55" s="142"/>
      <c r="Q55" s="142"/>
      <c r="R55" s="142"/>
      <c r="S55" s="141">
        <f t="shared" ref="S55:X55" si="25">SUM(S56:S56)</f>
        <v>0</v>
      </c>
      <c r="T55" s="141">
        <f t="shared" si="25"/>
        <v>0</v>
      </c>
      <c r="U55" s="141">
        <f t="shared" si="25"/>
        <v>0</v>
      </c>
      <c r="V55" s="141">
        <f t="shared" si="25"/>
        <v>2062600</v>
      </c>
      <c r="W55" s="141">
        <f t="shared" si="25"/>
        <v>0</v>
      </c>
      <c r="X55" s="141">
        <f t="shared" si="25"/>
        <v>2062600</v>
      </c>
      <c r="Y55" s="142">
        <f t="shared" si="12"/>
        <v>2062600</v>
      </c>
      <c r="Z55" s="142">
        <f t="shared" si="10"/>
        <v>1337400</v>
      </c>
      <c r="AA55" s="252">
        <f t="shared" si="15"/>
        <v>0.60664705882352943</v>
      </c>
      <c r="AB55" s="141"/>
      <c r="AC55" s="50"/>
      <c r="AD55" s="68"/>
    </row>
    <row r="56" spans="1:30" s="69" customFormat="1" ht="33" x14ac:dyDescent="0.25">
      <c r="A56" s="95">
        <v>4</v>
      </c>
      <c r="B56" s="96" t="s">
        <v>20</v>
      </c>
      <c r="C56" s="97">
        <v>4</v>
      </c>
      <c r="D56" s="96" t="s">
        <v>20</v>
      </c>
      <c r="E56" s="98" t="s">
        <v>21</v>
      </c>
      <c r="F56" s="96" t="s">
        <v>37</v>
      </c>
      <c r="G56" s="99" t="s">
        <v>46</v>
      </c>
      <c r="H56" s="96" t="s">
        <v>12</v>
      </c>
      <c r="I56" s="99" t="s">
        <v>9</v>
      </c>
      <c r="J56" s="99" t="s">
        <v>9</v>
      </c>
      <c r="K56" s="99" t="s">
        <v>29</v>
      </c>
      <c r="L56" s="99" t="s">
        <v>30</v>
      </c>
      <c r="M56" s="100" t="str">
        <f t="shared" si="8"/>
        <v>4.03.4.03.01.E.001.019.5.2.2.05.06</v>
      </c>
      <c r="N56" s="65" t="str">
        <f>VLOOKUP(M56,[2]DATABASE!B:L,11,FALSE)</f>
        <v>Belanja STNK</v>
      </c>
      <c r="O56" s="67">
        <f>IF(L56&lt;&gt;"",VLOOKUP(M56,[2]DATABASE!B:M,12,FALSE),"")</f>
        <v>3400000</v>
      </c>
      <c r="P56" s="67"/>
      <c r="Q56" s="67"/>
      <c r="R56" s="67"/>
      <c r="S56" s="67">
        <f>IF(ISERROR(VLOOKUP(M56,[2]DATABASE!$B:$Y,19,FALSE)),"",VLOOKUP(M56,[2]DATABASE!$B:$Y,19,FALSE))</f>
        <v>0</v>
      </c>
      <c r="T56" s="67">
        <f>IF(ISERROR(VLOOKUP(M56,[2]DATABASE!$B:$Y,20,FALSE)),"",VLOOKUP(M56,[2]DATABASE!$B:$Y,20,FALSE))</f>
        <v>0</v>
      </c>
      <c r="U56" s="67">
        <f>+S56+T56</f>
        <v>0</v>
      </c>
      <c r="V56" s="67">
        <f>IF(ISERROR(VLOOKUP(M56,[2]DATABASE!$B:$Y,22,FALSE)),"",VLOOKUP(M56,[2]DATABASE!$B:$Y,22,FALSE))</f>
        <v>2062600</v>
      </c>
      <c r="W56" s="67">
        <f>IF(ISERROR(VLOOKUP(M56,[2]DATABASE!$B:$Y,23,FALSE)),"",VLOOKUP(M56,[2]DATABASE!$B:$Y,23,FALSE))</f>
        <v>0</v>
      </c>
      <c r="X56" s="67">
        <f>+V56+W56</f>
        <v>2062600</v>
      </c>
      <c r="Y56" s="67">
        <f t="shared" si="12"/>
        <v>2062600</v>
      </c>
      <c r="Z56" s="67">
        <f t="shared" si="10"/>
        <v>1337400</v>
      </c>
      <c r="AA56" s="245">
        <f t="shared" si="15"/>
        <v>0.60664705882352943</v>
      </c>
      <c r="AB56" s="376" t="s">
        <v>253</v>
      </c>
      <c r="AC56" s="50"/>
      <c r="AD56" s="68"/>
    </row>
    <row r="57" spans="1:30" s="69" customFormat="1" ht="16.5" x14ac:dyDescent="0.25">
      <c r="A57" s="136">
        <v>4</v>
      </c>
      <c r="B57" s="137" t="s">
        <v>20</v>
      </c>
      <c r="C57" s="138">
        <v>4</v>
      </c>
      <c r="D57" s="137" t="s">
        <v>20</v>
      </c>
      <c r="E57" s="139" t="s">
        <v>21</v>
      </c>
      <c r="F57" s="140" t="s">
        <v>37</v>
      </c>
      <c r="G57" s="140" t="s">
        <v>46</v>
      </c>
      <c r="H57" s="137" t="s">
        <v>12</v>
      </c>
      <c r="I57" s="140" t="s">
        <v>9</v>
      </c>
      <c r="J57" s="140" t="s">
        <v>9</v>
      </c>
      <c r="K57" s="140" t="s">
        <v>30</v>
      </c>
      <c r="L57" s="137"/>
      <c r="M57" s="100" t="str">
        <f t="shared" si="8"/>
        <v>4.03.4.03.01.E.001.019.5.2.2.06.</v>
      </c>
      <c r="N57" s="101" t="s">
        <v>56</v>
      </c>
      <c r="O57" s="142">
        <f>SUM(O58:O59)</f>
        <v>12600000</v>
      </c>
      <c r="P57" s="142"/>
      <c r="Q57" s="142"/>
      <c r="R57" s="142"/>
      <c r="S57" s="141">
        <f t="shared" ref="S57:X57" si="26">SUM(S58:S59)</f>
        <v>0</v>
      </c>
      <c r="T57" s="141">
        <f t="shared" si="26"/>
        <v>0</v>
      </c>
      <c r="U57" s="141">
        <f t="shared" si="26"/>
        <v>0</v>
      </c>
      <c r="V57" s="141">
        <f t="shared" si="26"/>
        <v>12045900</v>
      </c>
      <c r="W57" s="141">
        <f t="shared" si="26"/>
        <v>536800</v>
      </c>
      <c r="X57" s="141">
        <f t="shared" si="26"/>
        <v>12582700</v>
      </c>
      <c r="Y57" s="142">
        <f t="shared" si="12"/>
        <v>12582700</v>
      </c>
      <c r="Z57" s="142">
        <f t="shared" si="10"/>
        <v>17300</v>
      </c>
      <c r="AA57" s="252">
        <f t="shared" si="15"/>
        <v>0.99862698412698414</v>
      </c>
      <c r="AB57" s="141"/>
      <c r="AC57" s="50"/>
      <c r="AD57" s="68"/>
    </row>
    <row r="58" spans="1:30" s="69" customFormat="1" ht="16.5" x14ac:dyDescent="0.25">
      <c r="A58" s="95">
        <v>4</v>
      </c>
      <c r="B58" s="96" t="s">
        <v>20</v>
      </c>
      <c r="C58" s="97">
        <v>4</v>
      </c>
      <c r="D58" s="96" t="s">
        <v>20</v>
      </c>
      <c r="E58" s="98" t="s">
        <v>21</v>
      </c>
      <c r="F58" s="96" t="s">
        <v>37</v>
      </c>
      <c r="G58" s="99" t="s">
        <v>46</v>
      </c>
      <c r="H58" s="96" t="s">
        <v>12</v>
      </c>
      <c r="I58" s="99" t="s">
        <v>9</v>
      </c>
      <c r="J58" s="99" t="s">
        <v>9</v>
      </c>
      <c r="K58" s="99" t="s">
        <v>30</v>
      </c>
      <c r="L58" s="99" t="s">
        <v>27</v>
      </c>
      <c r="M58" s="100" t="str">
        <f t="shared" si="8"/>
        <v>4.03.4.03.01.E.001.019.5.2.2.06.01</v>
      </c>
      <c r="N58" s="65" t="str">
        <f>VLOOKUP(M58,[2]DATABASE!B:L,11,FALSE)</f>
        <v>Belanja Cetak.</v>
      </c>
      <c r="O58" s="67">
        <f>IF(L58&lt;&gt;"",VLOOKUP(M58,[2]DATABASE!B:M,12,FALSE),"")</f>
        <v>2100000</v>
      </c>
      <c r="P58" s="67"/>
      <c r="Q58" s="67"/>
      <c r="R58" s="67"/>
      <c r="S58" s="67">
        <f>IF(ISERROR(VLOOKUP(M58,[2]DATABASE!$B:$Y,19,FALSE)),"",VLOOKUP(M58,[2]DATABASE!$B:$Y,19,FALSE))</f>
        <v>0</v>
      </c>
      <c r="T58" s="67">
        <f>IF(ISERROR(VLOOKUP(M58,[2]DATABASE!$B:$Y,20,FALSE)),"",VLOOKUP(M58,[2]DATABASE!$B:$Y,20,FALSE))</f>
        <v>0</v>
      </c>
      <c r="U58" s="67">
        <f>+S58+T58</f>
        <v>0</v>
      </c>
      <c r="V58" s="67">
        <f>IF(ISERROR(VLOOKUP(M58,[2]DATABASE!$B:$Y,22,FALSE)),"",VLOOKUP(M58,[2]DATABASE!$B:$Y,22,FALSE))</f>
        <v>2100000</v>
      </c>
      <c r="W58" s="67">
        <f>IF(ISERROR(VLOOKUP(M58,[2]DATABASE!$B:$Y,23,FALSE)),"",VLOOKUP(M58,[2]DATABASE!$B:$Y,23,FALSE))</f>
        <v>0</v>
      </c>
      <c r="X58" s="67">
        <f>+V58+W58</f>
        <v>2100000</v>
      </c>
      <c r="Y58" s="67">
        <f t="shared" si="12"/>
        <v>2100000</v>
      </c>
      <c r="Z58" s="67">
        <f t="shared" si="10"/>
        <v>0</v>
      </c>
      <c r="AA58" s="245">
        <f t="shared" si="15"/>
        <v>1</v>
      </c>
      <c r="AB58" s="66"/>
      <c r="AC58" s="50"/>
      <c r="AD58" s="68"/>
    </row>
    <row r="59" spans="1:30" s="69" customFormat="1" ht="16.5" x14ac:dyDescent="0.25">
      <c r="A59" s="95">
        <v>4</v>
      </c>
      <c r="B59" s="96" t="s">
        <v>20</v>
      </c>
      <c r="C59" s="97">
        <v>4</v>
      </c>
      <c r="D59" s="96" t="s">
        <v>20</v>
      </c>
      <c r="E59" s="98" t="s">
        <v>21</v>
      </c>
      <c r="F59" s="96" t="s">
        <v>37</v>
      </c>
      <c r="G59" s="99" t="s">
        <v>46</v>
      </c>
      <c r="H59" s="96" t="s">
        <v>12</v>
      </c>
      <c r="I59" s="99" t="s">
        <v>9</v>
      </c>
      <c r="J59" s="99" t="s">
        <v>9</v>
      </c>
      <c r="K59" s="99" t="s">
        <v>30</v>
      </c>
      <c r="L59" s="99" t="s">
        <v>28</v>
      </c>
      <c r="M59" s="100" t="str">
        <f t="shared" si="8"/>
        <v>4.03.4.03.01.E.001.019.5.2.2.06.02</v>
      </c>
      <c r="N59" s="65" t="str">
        <f>VLOOKUP(M59,[2]DATABASE!B:L,11,FALSE)</f>
        <v>Belanja Penggandaan</v>
      </c>
      <c r="O59" s="67">
        <f>IF(L59&lt;&gt;"",VLOOKUP(M59,[2]DATABASE!B:M,12,FALSE),"")</f>
        <v>10500000</v>
      </c>
      <c r="P59" s="67"/>
      <c r="Q59" s="67"/>
      <c r="R59" s="67"/>
      <c r="S59" s="67">
        <f>IF(ISERROR(VLOOKUP(M59,[2]DATABASE!$B:$Y,19,FALSE)),"",VLOOKUP(M59,[2]DATABASE!$B:$Y,19,FALSE))</f>
        <v>0</v>
      </c>
      <c r="T59" s="67">
        <f>IF(ISERROR(VLOOKUP(M59,[2]DATABASE!$B:$Y,20,FALSE)),"",VLOOKUP(M59,[2]DATABASE!$B:$Y,20,FALSE))</f>
        <v>0</v>
      </c>
      <c r="U59" s="67">
        <f>+S59+T59</f>
        <v>0</v>
      </c>
      <c r="V59" s="67">
        <f>IF(ISERROR(VLOOKUP(M59,[2]DATABASE!$B:$Y,22,FALSE)),"",VLOOKUP(M59,[2]DATABASE!$B:$Y,22,FALSE))</f>
        <v>9945900</v>
      </c>
      <c r="W59" s="67">
        <f>IF(ISERROR(VLOOKUP(M59,[2]DATABASE!$B:$Y,23,FALSE)),"",VLOOKUP(M59,[2]DATABASE!$B:$Y,23,FALSE))</f>
        <v>536800</v>
      </c>
      <c r="X59" s="67">
        <f>+V59+W59</f>
        <v>10482700</v>
      </c>
      <c r="Y59" s="67">
        <f t="shared" si="12"/>
        <v>10482700</v>
      </c>
      <c r="Z59" s="67">
        <f t="shared" si="10"/>
        <v>17300</v>
      </c>
      <c r="AA59" s="245">
        <f t="shared" si="15"/>
        <v>0.99835238095238099</v>
      </c>
      <c r="AB59" s="66"/>
      <c r="AC59" s="50"/>
      <c r="AD59" s="68"/>
    </row>
    <row r="60" spans="1:30" s="69" customFormat="1" ht="16.5" x14ac:dyDescent="0.25">
      <c r="A60" s="136">
        <v>4</v>
      </c>
      <c r="B60" s="137" t="s">
        <v>20</v>
      </c>
      <c r="C60" s="138">
        <v>4</v>
      </c>
      <c r="D60" s="137" t="s">
        <v>20</v>
      </c>
      <c r="E60" s="139" t="s">
        <v>21</v>
      </c>
      <c r="F60" s="140" t="s">
        <v>37</v>
      </c>
      <c r="G60" s="140" t="s">
        <v>46</v>
      </c>
      <c r="H60" s="137" t="s">
        <v>12</v>
      </c>
      <c r="I60" s="140" t="s">
        <v>9</v>
      </c>
      <c r="J60" s="140" t="s">
        <v>9</v>
      </c>
      <c r="K60" s="140" t="s">
        <v>57</v>
      </c>
      <c r="L60" s="137"/>
      <c r="M60" s="100" t="str">
        <f t="shared" si="8"/>
        <v>4.03.4.03.01.E.001.019.5.2.2.20.</v>
      </c>
      <c r="N60" s="101" t="s">
        <v>58</v>
      </c>
      <c r="O60" s="142">
        <f>SUM(O61:O64)</f>
        <v>78470000</v>
      </c>
      <c r="P60" s="142"/>
      <c r="Q60" s="142"/>
      <c r="R60" s="142"/>
      <c r="S60" s="141">
        <f t="shared" ref="S60:X60" si="27">SUM(S61:S64)</f>
        <v>57250000</v>
      </c>
      <c r="T60" s="141">
        <f t="shared" si="27"/>
        <v>11450000</v>
      </c>
      <c r="U60" s="141">
        <f t="shared" si="27"/>
        <v>68700000</v>
      </c>
      <c r="V60" s="141">
        <f t="shared" si="27"/>
        <v>7785000</v>
      </c>
      <c r="W60" s="141">
        <f t="shared" si="27"/>
        <v>1815000</v>
      </c>
      <c r="X60" s="141">
        <f t="shared" si="27"/>
        <v>9600000</v>
      </c>
      <c r="Y60" s="142">
        <f t="shared" si="12"/>
        <v>78300000</v>
      </c>
      <c r="Z60" s="142">
        <f t="shared" si="10"/>
        <v>170000</v>
      </c>
      <c r="AA60" s="252">
        <f t="shared" si="15"/>
        <v>0.99783356696826808</v>
      </c>
      <c r="AB60" s="141"/>
      <c r="AC60" s="50"/>
      <c r="AD60" s="68"/>
    </row>
    <row r="61" spans="1:30" s="69" customFormat="1" ht="66" x14ac:dyDescent="0.25">
      <c r="A61" s="95">
        <v>4</v>
      </c>
      <c r="B61" s="96" t="s">
        <v>20</v>
      </c>
      <c r="C61" s="97">
        <v>4</v>
      </c>
      <c r="D61" s="96" t="s">
        <v>20</v>
      </c>
      <c r="E61" s="98" t="s">
        <v>21</v>
      </c>
      <c r="F61" s="96" t="s">
        <v>37</v>
      </c>
      <c r="G61" s="99" t="s">
        <v>46</v>
      </c>
      <c r="H61" s="96" t="s">
        <v>12</v>
      </c>
      <c r="I61" s="99" t="s">
        <v>9</v>
      </c>
      <c r="J61" s="99" t="s">
        <v>9</v>
      </c>
      <c r="K61" s="99" t="s">
        <v>57</v>
      </c>
      <c r="L61" s="99" t="s">
        <v>52</v>
      </c>
      <c r="M61" s="100" t="str">
        <f t="shared" si="8"/>
        <v>4.03.4.03.01.E.001.019.5.2.2.20.04</v>
      </c>
      <c r="N61" s="65" t="str">
        <f>VLOOKUP(M61,[2]DATABASE!B:L,11,FALSE)</f>
        <v>Belanja Pemeliharaan Peralatan dan Perlengkapan Kantor/Kerja/Kerumahtanggaan/Komunikasi/studio</v>
      </c>
      <c r="O61" s="67">
        <f>IF(L61&lt;&gt;"",VLOOKUP(M61,[2]DATABASE!B:M,12,FALSE),"")</f>
        <v>5650000</v>
      </c>
      <c r="P61" s="67"/>
      <c r="Q61" s="67"/>
      <c r="R61" s="67"/>
      <c r="S61" s="67">
        <f>IF(ISERROR(VLOOKUP(M61,[2]DATABASE!$B:$Y,19,FALSE)),"",VLOOKUP(M61,[2]DATABASE!$B:$Y,19,FALSE))</f>
        <v>0</v>
      </c>
      <c r="T61" s="67">
        <f>IF(ISERROR(VLOOKUP(M61,[2]DATABASE!$B:$Y,20,FALSE)),"",VLOOKUP(M61,[2]DATABASE!$B:$Y,20,FALSE))</f>
        <v>0</v>
      </c>
      <c r="U61" s="67">
        <f>+S61+T61</f>
        <v>0</v>
      </c>
      <c r="V61" s="67">
        <f>IF(ISERROR(VLOOKUP(M61,[2]DATABASE!$B:$Y,22,FALSE)),"",VLOOKUP(M61,[2]DATABASE!$B:$Y,22,FALSE))</f>
        <v>4645000</v>
      </c>
      <c r="W61" s="67">
        <f>IF(ISERROR(VLOOKUP(M61,[2]DATABASE!$B:$Y,23,FALSE)),"",VLOOKUP(M61,[2]DATABASE!$B:$Y,23,FALSE))</f>
        <v>1000000</v>
      </c>
      <c r="X61" s="67">
        <f>+V61+W61</f>
        <v>5645000</v>
      </c>
      <c r="Y61" s="67">
        <f t="shared" si="12"/>
        <v>5645000</v>
      </c>
      <c r="Z61" s="67">
        <f t="shared" si="10"/>
        <v>5000</v>
      </c>
      <c r="AA61" s="245">
        <f t="shared" si="15"/>
        <v>0.99911504424778763</v>
      </c>
      <c r="AB61" s="66"/>
      <c r="AC61" s="50"/>
      <c r="AD61" s="68"/>
    </row>
    <row r="62" spans="1:30" s="69" customFormat="1" ht="16.5" x14ac:dyDescent="0.25">
      <c r="A62" s="95">
        <v>4</v>
      </c>
      <c r="B62" s="96" t="s">
        <v>20</v>
      </c>
      <c r="C62" s="97">
        <v>4</v>
      </c>
      <c r="D62" s="96" t="s">
        <v>20</v>
      </c>
      <c r="E62" s="98" t="s">
        <v>21</v>
      </c>
      <c r="F62" s="96" t="s">
        <v>37</v>
      </c>
      <c r="G62" s="99" t="s">
        <v>46</v>
      </c>
      <c r="H62" s="96" t="s">
        <v>12</v>
      </c>
      <c r="I62" s="99" t="s">
        <v>9</v>
      </c>
      <c r="J62" s="99" t="s">
        <v>9</v>
      </c>
      <c r="K62" s="99" t="s">
        <v>57</v>
      </c>
      <c r="L62" s="99" t="s">
        <v>29</v>
      </c>
      <c r="M62" s="100" t="str">
        <f t="shared" si="8"/>
        <v>4.03.4.03.01.E.001.019.5.2.2.20.05</v>
      </c>
      <c r="N62" s="65" t="str">
        <f>VLOOKUP(M62,[2]DATABASE!B:L,11,FALSE)</f>
        <v>Belanja Pemeliharaan Taman</v>
      </c>
      <c r="O62" s="67">
        <f>IF(L62&lt;&gt;"",VLOOKUP(M62,[2]DATABASE!B:M,12,FALSE),"")</f>
        <v>1920000</v>
      </c>
      <c r="P62" s="67"/>
      <c r="Q62" s="67"/>
      <c r="R62" s="67"/>
      <c r="S62" s="67">
        <f>IF(ISERROR(VLOOKUP(M62,[2]DATABASE!$B:$Y,19,FALSE)),"",VLOOKUP(M62,[2]DATABASE!$B:$Y,19,FALSE))</f>
        <v>0</v>
      </c>
      <c r="T62" s="67">
        <f>IF(ISERROR(VLOOKUP(M62,[2]DATABASE!$B:$Y,20,FALSE)),"",VLOOKUP(M62,[2]DATABASE!$B:$Y,20,FALSE))</f>
        <v>0</v>
      </c>
      <c r="U62" s="67">
        <f>+S62+T62</f>
        <v>0</v>
      </c>
      <c r="V62" s="67">
        <f>IF(ISERROR(VLOOKUP(M62,[2]DATABASE!$B:$Y,22,FALSE)),"",VLOOKUP(M62,[2]DATABASE!$B:$Y,22,FALSE))</f>
        <v>1175000</v>
      </c>
      <c r="W62" s="67">
        <f>IF(ISERROR(VLOOKUP(M62,[2]DATABASE!$B:$Y,23,FALSE)),"",VLOOKUP(M62,[2]DATABASE!$B:$Y,23,FALSE))</f>
        <v>615000</v>
      </c>
      <c r="X62" s="67">
        <f>+V62+W62</f>
        <v>1790000</v>
      </c>
      <c r="Y62" s="67">
        <f t="shared" si="12"/>
        <v>1790000</v>
      </c>
      <c r="Z62" s="67">
        <f t="shared" si="10"/>
        <v>130000</v>
      </c>
      <c r="AA62" s="245">
        <f t="shared" si="15"/>
        <v>0.93229166666666663</v>
      </c>
      <c r="AB62" s="66"/>
      <c r="AC62" s="50"/>
      <c r="AD62" s="68"/>
    </row>
    <row r="63" spans="1:30" s="164" customFormat="1" ht="16.5" x14ac:dyDescent="0.25">
      <c r="A63" s="95">
        <v>4</v>
      </c>
      <c r="B63" s="96" t="s">
        <v>20</v>
      </c>
      <c r="C63" s="97">
        <v>4</v>
      </c>
      <c r="D63" s="96" t="s">
        <v>20</v>
      </c>
      <c r="E63" s="98" t="s">
        <v>21</v>
      </c>
      <c r="F63" s="96" t="s">
        <v>37</v>
      </c>
      <c r="G63" s="99" t="s">
        <v>46</v>
      </c>
      <c r="H63" s="96" t="s">
        <v>12</v>
      </c>
      <c r="I63" s="99" t="s">
        <v>9</v>
      </c>
      <c r="J63" s="99" t="s">
        <v>9</v>
      </c>
      <c r="K63" s="99" t="s">
        <v>57</v>
      </c>
      <c r="L63" s="99" t="s">
        <v>33</v>
      </c>
      <c r="M63" s="100" t="str">
        <f t="shared" si="8"/>
        <v>4.03.4.03.01.E.001.019.5.2.2.20.09</v>
      </c>
      <c r="N63" s="65" t="str">
        <f>VLOOKUP(M63,[2]DATABASE!B:L,11,FALSE)</f>
        <v>Belanja Pemeliharaan Kebersihan</v>
      </c>
      <c r="O63" s="67">
        <f>IF(L63&lt;&gt;"",VLOOKUP(M63,[2]DATABASE!B:M,12,FALSE),"")</f>
        <v>68700000</v>
      </c>
      <c r="P63" s="67"/>
      <c r="Q63" s="67"/>
      <c r="R63" s="67"/>
      <c r="S63" s="67">
        <f>IF(ISERROR(VLOOKUP(M63,[2]DATABASE!$B:$Y,19,FALSE)),"",VLOOKUP(M63,[2]DATABASE!$B:$Y,19,FALSE))</f>
        <v>57250000</v>
      </c>
      <c r="T63" s="67">
        <f>IF(ISERROR(VLOOKUP(M63,[2]DATABASE!$B:$Y,20,FALSE)),"",VLOOKUP(M63,[2]DATABASE!$B:$Y,20,FALSE))</f>
        <v>11450000</v>
      </c>
      <c r="U63" s="67">
        <f>+S63+T63</f>
        <v>68700000</v>
      </c>
      <c r="V63" s="67">
        <f>IF(ISERROR(VLOOKUP(M63,[2]DATABASE!$B:$Y,22,FALSE)),"",VLOOKUP(M63,[2]DATABASE!$B:$Y,22,FALSE))</f>
        <v>0</v>
      </c>
      <c r="W63" s="67">
        <f>IF(ISERROR(VLOOKUP(M63,[2]DATABASE!$B:$Y,23,FALSE)),"",VLOOKUP(M63,[2]DATABASE!$B:$Y,23,FALSE))</f>
        <v>0</v>
      </c>
      <c r="X63" s="67">
        <f>+V63+W63</f>
        <v>0</v>
      </c>
      <c r="Y63" s="67">
        <f t="shared" si="12"/>
        <v>68700000</v>
      </c>
      <c r="Z63" s="67">
        <f t="shared" si="10"/>
        <v>0</v>
      </c>
      <c r="AA63" s="245">
        <f t="shared" si="15"/>
        <v>1</v>
      </c>
      <c r="AB63" s="66"/>
      <c r="AC63" s="163"/>
      <c r="AD63" s="68"/>
    </row>
    <row r="64" spans="1:30" s="143" customFormat="1" ht="16.5" x14ac:dyDescent="0.25">
      <c r="A64" s="95">
        <v>4</v>
      </c>
      <c r="B64" s="96" t="s">
        <v>20</v>
      </c>
      <c r="C64" s="97">
        <v>4</v>
      </c>
      <c r="D64" s="96" t="s">
        <v>20</v>
      </c>
      <c r="E64" s="98" t="s">
        <v>21</v>
      </c>
      <c r="F64" s="96" t="s">
        <v>37</v>
      </c>
      <c r="G64" s="99" t="s">
        <v>46</v>
      </c>
      <c r="H64" s="96" t="s">
        <v>12</v>
      </c>
      <c r="I64" s="99" t="s">
        <v>9</v>
      </c>
      <c r="J64" s="99" t="s">
        <v>9</v>
      </c>
      <c r="K64" s="99" t="s">
        <v>57</v>
      </c>
      <c r="L64" s="99" t="s">
        <v>18</v>
      </c>
      <c r="M64" s="100" t="str">
        <f t="shared" si="8"/>
        <v>4.03.4.03.01.E.001.019.5.2.2.20.11</v>
      </c>
      <c r="N64" s="65" t="str">
        <f>VLOOKUP(M64,[2]DATABASE!B:L,11,FALSE)</f>
        <v>Belanja Pemeliharaan Komputer</v>
      </c>
      <c r="O64" s="67">
        <f>IF(L64&lt;&gt;"",VLOOKUP(M64,[2]DATABASE!B:M,12,FALSE),"")</f>
        <v>2200000</v>
      </c>
      <c r="P64" s="67"/>
      <c r="Q64" s="67"/>
      <c r="R64" s="67"/>
      <c r="S64" s="67">
        <f>IF(ISERROR(VLOOKUP(M64,[2]DATABASE!$B:$Y,19,FALSE)),"",VLOOKUP(M64,[2]DATABASE!$B:$Y,19,FALSE))</f>
        <v>0</v>
      </c>
      <c r="T64" s="67">
        <f>IF(ISERROR(VLOOKUP(M64,[2]DATABASE!$B:$Y,20,FALSE)),"",VLOOKUP(M64,[2]DATABASE!$B:$Y,20,FALSE))</f>
        <v>0</v>
      </c>
      <c r="U64" s="67">
        <f>+S64+T64</f>
        <v>0</v>
      </c>
      <c r="V64" s="67">
        <f>IF(ISERROR(VLOOKUP(M64,[2]DATABASE!$B:$Y,22,FALSE)),"",VLOOKUP(M64,[2]DATABASE!$B:$Y,22,FALSE))</f>
        <v>1965000</v>
      </c>
      <c r="W64" s="67">
        <f>IF(ISERROR(VLOOKUP(M64,[2]DATABASE!$B:$Y,23,FALSE)),"",VLOOKUP(M64,[2]DATABASE!$B:$Y,23,FALSE))</f>
        <v>200000</v>
      </c>
      <c r="X64" s="67">
        <f>+V64+W64</f>
        <v>2165000</v>
      </c>
      <c r="Y64" s="67">
        <f t="shared" si="12"/>
        <v>2165000</v>
      </c>
      <c r="Z64" s="67">
        <f t="shared" si="10"/>
        <v>35000</v>
      </c>
      <c r="AA64" s="245">
        <f t="shared" si="15"/>
        <v>0.98409090909090913</v>
      </c>
      <c r="AB64" s="66"/>
      <c r="AC64" s="37"/>
      <c r="AD64" s="68"/>
    </row>
    <row r="65" spans="1:30" s="69" customFormat="1" ht="16.5" x14ac:dyDescent="0.25">
      <c r="A65" s="165">
        <v>4</v>
      </c>
      <c r="B65" s="166" t="s">
        <v>20</v>
      </c>
      <c r="C65" s="167">
        <v>4</v>
      </c>
      <c r="D65" s="166" t="s">
        <v>20</v>
      </c>
      <c r="E65" s="168" t="s">
        <v>21</v>
      </c>
      <c r="F65" s="169" t="s">
        <v>37</v>
      </c>
      <c r="G65" s="169" t="s">
        <v>46</v>
      </c>
      <c r="H65" s="166" t="s">
        <v>12</v>
      </c>
      <c r="I65" s="169" t="s">
        <v>9</v>
      </c>
      <c r="J65" s="169" t="s">
        <v>10</v>
      </c>
      <c r="K65" s="169"/>
      <c r="L65" s="166"/>
      <c r="M65" s="100" t="str">
        <f t="shared" si="8"/>
        <v>4.03.4.03.01.E.001.019.5.2.3..</v>
      </c>
      <c r="N65" s="170" t="s">
        <v>59</v>
      </c>
      <c r="O65" s="172">
        <f>+O66+O68+O71+O79+O81+O77</f>
        <v>190697850</v>
      </c>
      <c r="P65" s="172"/>
      <c r="Q65" s="172"/>
      <c r="R65" s="172"/>
      <c r="S65" s="171">
        <f t="shared" ref="S65:X65" si="28">+S66+S68+S71+S79+S81+S77</f>
        <v>0</v>
      </c>
      <c r="T65" s="171">
        <f t="shared" si="28"/>
        <v>88275000</v>
      </c>
      <c r="U65" s="171">
        <f t="shared" si="28"/>
        <v>88275000</v>
      </c>
      <c r="V65" s="171">
        <f t="shared" si="28"/>
        <v>82964030</v>
      </c>
      <c r="W65" s="171">
        <f t="shared" si="28"/>
        <v>15167000</v>
      </c>
      <c r="X65" s="171">
        <f t="shared" si="28"/>
        <v>98131030</v>
      </c>
      <c r="Y65" s="172">
        <f>U65+X65</f>
        <v>186406030</v>
      </c>
      <c r="Z65" s="172">
        <f>O65-Y65</f>
        <v>4291820</v>
      </c>
      <c r="AA65" s="254">
        <f t="shared" si="15"/>
        <v>0.97749413535600949</v>
      </c>
      <c r="AB65" s="171"/>
      <c r="AC65" s="50"/>
      <c r="AD65" s="68"/>
    </row>
    <row r="66" spans="1:30" s="69" customFormat="1" ht="28.5" x14ac:dyDescent="0.25">
      <c r="A66" s="136">
        <v>4</v>
      </c>
      <c r="B66" s="137" t="s">
        <v>20</v>
      </c>
      <c r="C66" s="138">
        <v>4</v>
      </c>
      <c r="D66" s="137" t="s">
        <v>20</v>
      </c>
      <c r="E66" s="139" t="s">
        <v>21</v>
      </c>
      <c r="F66" s="140" t="s">
        <v>37</v>
      </c>
      <c r="G66" s="140" t="s">
        <v>46</v>
      </c>
      <c r="H66" s="137" t="s">
        <v>12</v>
      </c>
      <c r="I66" s="140" t="s">
        <v>9</v>
      </c>
      <c r="J66" s="140" t="s">
        <v>10</v>
      </c>
      <c r="K66" s="140" t="s">
        <v>32</v>
      </c>
      <c r="L66" s="137"/>
      <c r="M66" s="112" t="str">
        <f>CONCATENATE(A66,".",B66,".",C66,".",D66,".",E66,".",F66,".",G66,".",H66,".",I66,".",J66,".",K66,".",L66)</f>
        <v>4.03.4.03.01.E.001.019.5.2.3.08.</v>
      </c>
      <c r="N66" s="101" t="s">
        <v>60</v>
      </c>
      <c r="O66" s="142">
        <f>+O67</f>
        <v>949850</v>
      </c>
      <c r="P66" s="142"/>
      <c r="Q66" s="142"/>
      <c r="R66" s="142"/>
      <c r="S66" s="141">
        <f t="shared" ref="S66:X66" si="29">+S67</f>
        <v>0</v>
      </c>
      <c r="T66" s="141">
        <f t="shared" si="29"/>
        <v>0</v>
      </c>
      <c r="U66" s="141">
        <f t="shared" si="29"/>
        <v>0</v>
      </c>
      <c r="V66" s="141">
        <f t="shared" si="29"/>
        <v>820000</v>
      </c>
      <c r="W66" s="141">
        <f t="shared" si="29"/>
        <v>0</v>
      </c>
      <c r="X66" s="141">
        <f t="shared" si="29"/>
        <v>820000</v>
      </c>
      <c r="Y66" s="142">
        <f>U66+X66</f>
        <v>820000</v>
      </c>
      <c r="Z66" s="142">
        <f>O66-Y66</f>
        <v>129850</v>
      </c>
      <c r="AA66" s="252">
        <f t="shared" si="15"/>
        <v>0.86329420434805493</v>
      </c>
      <c r="AB66" s="141"/>
      <c r="AC66" s="50"/>
      <c r="AD66" s="68"/>
    </row>
    <row r="67" spans="1:30" s="60" customFormat="1" ht="33" x14ac:dyDescent="0.25">
      <c r="A67" s="95">
        <v>4</v>
      </c>
      <c r="B67" s="96" t="s">
        <v>20</v>
      </c>
      <c r="C67" s="97">
        <v>4</v>
      </c>
      <c r="D67" s="96" t="s">
        <v>20</v>
      </c>
      <c r="E67" s="98" t="s">
        <v>21</v>
      </c>
      <c r="F67" s="96" t="s">
        <v>37</v>
      </c>
      <c r="G67" s="99" t="s">
        <v>46</v>
      </c>
      <c r="H67" s="96" t="s">
        <v>12</v>
      </c>
      <c r="I67" s="99" t="s">
        <v>9</v>
      </c>
      <c r="J67" s="99" t="s">
        <v>10</v>
      </c>
      <c r="K67" s="99" t="s">
        <v>32</v>
      </c>
      <c r="L67" s="99" t="s">
        <v>32</v>
      </c>
      <c r="M67" s="100" t="str">
        <f>CONCATENATE(A67,".",B67,".",C67,".",D67,".",E67,".",F67,".",G67,".",H67,".",I67,".",J67,".",K67,".",L67)</f>
        <v>4.03.4.03.01.E.001.019.5.2.3.08.08</v>
      </c>
      <c r="N67" s="65" t="str">
        <f>VLOOKUP(M67,[2]DATABASE!B:L,11,FALSE)</f>
        <v>Belanja Modal Pengadaan Bor Listrik</v>
      </c>
      <c r="O67" s="142">
        <f>IF(L67&lt;&gt;"",VLOOKUP(M67,[2]DATABASE!B:M,12,FALSE),"")</f>
        <v>949850</v>
      </c>
      <c r="P67" s="67"/>
      <c r="Q67" s="67"/>
      <c r="R67" s="67"/>
      <c r="S67" s="67">
        <f>IF(ISERROR(VLOOKUP(M67,[2]DATABASE!$B:$Y,19,FALSE)),"",VLOOKUP(M67,[2]DATABASE!$B:$Y,19,FALSE))</f>
        <v>0</v>
      </c>
      <c r="T67" s="67">
        <f>IF(ISERROR(VLOOKUP(M67,[2]DATABASE!$B:$Y,20,FALSE)),"",VLOOKUP(M67,[2]DATABASE!$B:$Y,20,FALSE))</f>
        <v>0</v>
      </c>
      <c r="U67" s="67">
        <f>+S67+T67</f>
        <v>0</v>
      </c>
      <c r="V67" s="67">
        <f>IF(ISERROR(VLOOKUP(M67,[2]DATABASE!$B:$Y,22,FALSE)),"",VLOOKUP(M67,[2]DATABASE!$B:$Y,22,FALSE))</f>
        <v>820000</v>
      </c>
      <c r="W67" s="67">
        <f>IF(ISERROR(VLOOKUP(M67,[2]DATABASE!$B:$Y,23,FALSE)),"",VLOOKUP(M67,[2]DATABASE!$B:$Y,23,FALSE))</f>
        <v>0</v>
      </c>
      <c r="X67" s="67">
        <f>+V67+W67</f>
        <v>820000</v>
      </c>
      <c r="Y67" s="67">
        <f>U67+X67</f>
        <v>820000</v>
      </c>
      <c r="Z67" s="67">
        <f>O67-Y67</f>
        <v>129850</v>
      </c>
      <c r="AA67" s="245">
        <f t="shared" si="15"/>
        <v>0.86329420434805493</v>
      </c>
      <c r="AB67" s="66" t="s">
        <v>232</v>
      </c>
      <c r="AC67" s="116"/>
      <c r="AD67" s="68"/>
    </row>
    <row r="68" spans="1:30" s="69" customFormat="1" ht="28.5" x14ac:dyDescent="0.25">
      <c r="A68" s="136">
        <v>4</v>
      </c>
      <c r="B68" s="137" t="s">
        <v>20</v>
      </c>
      <c r="C68" s="138">
        <v>4</v>
      </c>
      <c r="D68" s="137" t="s">
        <v>20</v>
      </c>
      <c r="E68" s="139" t="s">
        <v>21</v>
      </c>
      <c r="F68" s="140" t="s">
        <v>37</v>
      </c>
      <c r="G68" s="140" t="s">
        <v>46</v>
      </c>
      <c r="H68" s="137" t="s">
        <v>12</v>
      </c>
      <c r="I68" s="140" t="s">
        <v>9</v>
      </c>
      <c r="J68" s="140" t="s">
        <v>10</v>
      </c>
      <c r="K68" s="140" t="s">
        <v>18</v>
      </c>
      <c r="L68" s="137"/>
      <c r="M68" s="112" t="str">
        <f t="shared" si="8"/>
        <v>4.03.4.03.01.E.001.019.5.2.3.11.</v>
      </c>
      <c r="N68" s="101" t="s">
        <v>60</v>
      </c>
      <c r="O68" s="142">
        <f>SUM(O69:O70)</f>
        <v>91200000</v>
      </c>
      <c r="P68" s="142"/>
      <c r="Q68" s="142"/>
      <c r="R68" s="142"/>
      <c r="S68" s="141">
        <f t="shared" ref="S68:X68" si="30">SUM(S69:S70)</f>
        <v>0</v>
      </c>
      <c r="T68" s="141">
        <f t="shared" si="30"/>
        <v>88275000</v>
      </c>
      <c r="U68" s="141">
        <f t="shared" si="30"/>
        <v>88275000</v>
      </c>
      <c r="V68" s="141">
        <f t="shared" si="30"/>
        <v>1180000</v>
      </c>
      <c r="W68" s="141">
        <f t="shared" si="30"/>
        <v>0</v>
      </c>
      <c r="X68" s="141">
        <f t="shared" si="30"/>
        <v>1180000</v>
      </c>
      <c r="Y68" s="142">
        <f>U68+X68</f>
        <v>89455000</v>
      </c>
      <c r="Z68" s="142">
        <f>O68-Y68</f>
        <v>1745000</v>
      </c>
      <c r="AA68" s="252">
        <f t="shared" si="15"/>
        <v>0.98086622807017543</v>
      </c>
      <c r="AB68" s="141"/>
      <c r="AC68" s="50"/>
      <c r="AD68" s="68"/>
    </row>
    <row r="69" spans="1:30" s="60" customFormat="1" ht="16.5" x14ac:dyDescent="0.25">
      <c r="A69" s="95">
        <v>4</v>
      </c>
      <c r="B69" s="96" t="s">
        <v>20</v>
      </c>
      <c r="C69" s="97">
        <v>4</v>
      </c>
      <c r="D69" s="96" t="s">
        <v>20</v>
      </c>
      <c r="E69" s="98" t="s">
        <v>21</v>
      </c>
      <c r="F69" s="96" t="s">
        <v>37</v>
      </c>
      <c r="G69" s="99" t="s">
        <v>46</v>
      </c>
      <c r="H69" s="96" t="s">
        <v>12</v>
      </c>
      <c r="I69" s="99" t="s">
        <v>9</v>
      </c>
      <c r="J69" s="99" t="s">
        <v>10</v>
      </c>
      <c r="K69" s="99" t="s">
        <v>18</v>
      </c>
      <c r="L69" s="99" t="s">
        <v>28</v>
      </c>
      <c r="M69" s="100" t="str">
        <f>CONCATENATE(A69,".",B69,".",C69,".",D69,".",E69,".",F69,".",G69,".",H69,".",I69,".",J69,".",K69,".",L69)</f>
        <v>4.03.4.03.01.E.001.019.5.2.3.11.02</v>
      </c>
      <c r="N69" s="65" t="str">
        <f>VLOOKUP(M69,[2]DATABASE!B:L,11,FALSE)</f>
        <v>Belanja Modal Pengadaan Almari</v>
      </c>
      <c r="O69" s="142">
        <f>IF(L69&lt;&gt;"",VLOOKUP(M69,[2]DATABASE!B:M,12,FALSE),"")</f>
        <v>90000000</v>
      </c>
      <c r="P69" s="67"/>
      <c r="Q69" s="67"/>
      <c r="R69" s="67"/>
      <c r="S69" s="67">
        <f>IF(ISERROR(VLOOKUP(M69,[2]DATABASE!$B:$Y,19,FALSE)),"",VLOOKUP(M69,[2]DATABASE!$B:$Y,19,FALSE))</f>
        <v>0</v>
      </c>
      <c r="T69" s="67">
        <f>IF(ISERROR(VLOOKUP(M69,[2]DATABASE!$B:$Y,20,FALSE)),"",VLOOKUP(M69,[2]DATABASE!$B:$Y,20,FALSE))</f>
        <v>88275000</v>
      </c>
      <c r="U69" s="67">
        <f>+S69+T69</f>
        <v>88275000</v>
      </c>
      <c r="V69" s="67">
        <f>IF(ISERROR(VLOOKUP(M69,[2]DATABASE!$B:$Y,22,FALSE)),"",VLOOKUP(M69,[2]DATABASE!$B:$Y,22,FALSE))</f>
        <v>0</v>
      </c>
      <c r="W69" s="67">
        <f>IF(ISERROR(VLOOKUP(M69,[2]DATABASE!$B:$Y,23,FALSE)),"",VLOOKUP(M69,[2]DATABASE!$B:$Y,23,FALSE))</f>
        <v>0</v>
      </c>
      <c r="X69" s="67">
        <f>+V69+W69</f>
        <v>0</v>
      </c>
      <c r="Y69" s="67">
        <f>U69+X69</f>
        <v>88275000</v>
      </c>
      <c r="Z69" s="67">
        <f>O69-Y69</f>
        <v>1725000</v>
      </c>
      <c r="AA69" s="245">
        <f t="shared" si="15"/>
        <v>0.98083333333333333</v>
      </c>
      <c r="AB69" s="66"/>
      <c r="AC69" s="116"/>
      <c r="AD69" s="68"/>
    </row>
    <row r="70" spans="1:30" s="60" customFormat="1" ht="33" x14ac:dyDescent="0.25">
      <c r="A70" s="95">
        <v>4</v>
      </c>
      <c r="B70" s="96" t="s">
        <v>20</v>
      </c>
      <c r="C70" s="97">
        <v>4</v>
      </c>
      <c r="D70" s="96" t="s">
        <v>20</v>
      </c>
      <c r="E70" s="98" t="s">
        <v>21</v>
      </c>
      <c r="F70" s="96" t="s">
        <v>37</v>
      </c>
      <c r="G70" s="99" t="s">
        <v>46</v>
      </c>
      <c r="H70" s="96" t="s">
        <v>12</v>
      </c>
      <c r="I70" s="99" t="s">
        <v>9</v>
      </c>
      <c r="J70" s="99" t="s">
        <v>10</v>
      </c>
      <c r="K70" s="99" t="s">
        <v>18</v>
      </c>
      <c r="L70" s="99" t="s">
        <v>34</v>
      </c>
      <c r="M70" s="100" t="str">
        <f t="shared" si="8"/>
        <v>4.03.4.03.01.E.001.019.5.2.3.11.24</v>
      </c>
      <c r="N70" s="65" t="str">
        <f>VLOOKUP(M70,[2]DATABASE!B:L,11,FALSE)</f>
        <v>Belanja Modal Pengadaan Kipas Angin</v>
      </c>
      <c r="O70" s="142">
        <f>IF(L70&lt;&gt;"",VLOOKUP(M70,[2]DATABASE!B:M,12,FALSE),"")</f>
        <v>1200000</v>
      </c>
      <c r="P70" s="67"/>
      <c r="Q70" s="67"/>
      <c r="R70" s="67"/>
      <c r="S70" s="67">
        <f>IF(ISERROR(VLOOKUP(M70,[2]DATABASE!$B:$Y,19,FALSE)),"",VLOOKUP(M70,[2]DATABASE!$B:$Y,19,FALSE))</f>
        <v>0</v>
      </c>
      <c r="T70" s="67">
        <f>IF(ISERROR(VLOOKUP(M70,[2]DATABASE!$B:$Y,20,FALSE)),"",VLOOKUP(M70,[2]DATABASE!$B:$Y,20,FALSE))</f>
        <v>0</v>
      </c>
      <c r="U70" s="67">
        <f>+S70+T70</f>
        <v>0</v>
      </c>
      <c r="V70" s="67">
        <f>IF(ISERROR(VLOOKUP(M70,[2]DATABASE!$B:$Y,22,FALSE)),"",VLOOKUP(M70,[2]DATABASE!$B:$Y,22,FALSE))</f>
        <v>1180000</v>
      </c>
      <c r="W70" s="67">
        <f>IF(ISERROR(VLOOKUP(M70,[2]DATABASE!$B:$Y,23,FALSE)),"",VLOOKUP(M70,[2]DATABASE!$B:$Y,23,FALSE))</f>
        <v>0</v>
      </c>
      <c r="X70" s="67">
        <f>+V70+W70</f>
        <v>1180000</v>
      </c>
      <c r="Y70" s="67">
        <f t="shared" si="12"/>
        <v>1180000</v>
      </c>
      <c r="Z70" s="67">
        <f t="shared" si="10"/>
        <v>20000</v>
      </c>
      <c r="AA70" s="245">
        <f t="shared" si="15"/>
        <v>0.98333333333333328</v>
      </c>
      <c r="AB70" s="66"/>
      <c r="AC70" s="116"/>
      <c r="AD70" s="68"/>
    </row>
    <row r="71" spans="1:30" s="69" customFormat="1" ht="28.5" x14ac:dyDescent="0.25">
      <c r="A71" s="136">
        <v>4</v>
      </c>
      <c r="B71" s="137" t="s">
        <v>20</v>
      </c>
      <c r="C71" s="138">
        <v>4</v>
      </c>
      <c r="D71" s="137" t="s">
        <v>20</v>
      </c>
      <c r="E71" s="139" t="s">
        <v>21</v>
      </c>
      <c r="F71" s="140" t="s">
        <v>37</v>
      </c>
      <c r="G71" s="140" t="s">
        <v>46</v>
      </c>
      <c r="H71" s="137" t="s">
        <v>12</v>
      </c>
      <c r="I71" s="140" t="s">
        <v>9</v>
      </c>
      <c r="J71" s="140" t="s">
        <v>10</v>
      </c>
      <c r="K71" s="140" t="s">
        <v>61</v>
      </c>
      <c r="L71" s="137"/>
      <c r="M71" s="112" t="str">
        <f t="shared" si="8"/>
        <v>4.03.4.03.01.E.001.019.5.2.3.12.</v>
      </c>
      <c r="N71" s="101" t="s">
        <v>62</v>
      </c>
      <c r="O71" s="142">
        <f>SUM(O72:O76)</f>
        <v>64548000</v>
      </c>
      <c r="P71" s="142"/>
      <c r="Q71" s="142"/>
      <c r="R71" s="142"/>
      <c r="S71" s="141">
        <f t="shared" ref="S71:X71" si="31">SUM(S72:S76)</f>
        <v>0</v>
      </c>
      <c r="T71" s="141">
        <f t="shared" si="31"/>
        <v>0</v>
      </c>
      <c r="U71" s="141">
        <f t="shared" si="31"/>
        <v>0</v>
      </c>
      <c r="V71" s="141">
        <f t="shared" si="31"/>
        <v>62766880</v>
      </c>
      <c r="W71" s="141">
        <f t="shared" si="31"/>
        <v>0</v>
      </c>
      <c r="X71" s="141">
        <f t="shared" si="31"/>
        <v>62766880</v>
      </c>
      <c r="Y71" s="142">
        <f>U71+X71</f>
        <v>62766880</v>
      </c>
      <c r="Z71" s="142">
        <f>O71-Y71</f>
        <v>1781120</v>
      </c>
      <c r="AA71" s="252">
        <f t="shared" si="15"/>
        <v>0.97240627130197688</v>
      </c>
      <c r="AB71" s="141"/>
      <c r="AC71" s="50"/>
      <c r="AD71" s="68"/>
    </row>
    <row r="72" spans="1:30" s="69" customFormat="1" ht="33" x14ac:dyDescent="0.25">
      <c r="A72" s="95">
        <v>4</v>
      </c>
      <c r="B72" s="96" t="s">
        <v>20</v>
      </c>
      <c r="C72" s="97">
        <v>4</v>
      </c>
      <c r="D72" s="96" t="s">
        <v>20</v>
      </c>
      <c r="E72" s="98" t="s">
        <v>21</v>
      </c>
      <c r="F72" s="96" t="s">
        <v>37</v>
      </c>
      <c r="G72" s="99" t="s">
        <v>46</v>
      </c>
      <c r="H72" s="96" t="s">
        <v>12</v>
      </c>
      <c r="I72" s="99" t="s">
        <v>9</v>
      </c>
      <c r="J72" s="99" t="s">
        <v>10</v>
      </c>
      <c r="K72" s="99" t="s">
        <v>61</v>
      </c>
      <c r="L72" s="99" t="s">
        <v>28</v>
      </c>
      <c r="M72" s="100" t="str">
        <f t="shared" si="8"/>
        <v>4.03.4.03.01.E.001.019.5.2.3.12.02</v>
      </c>
      <c r="N72" s="65" t="str">
        <f>VLOOKUP(M72,[2]DATABASE!B:L,11,FALSE)</f>
        <v>Belanja Modal Pengadaan Komputer/PC</v>
      </c>
      <c r="O72" s="142">
        <f>IF(L72&lt;&gt;"",VLOOKUP(M72,[2]DATABASE!B:M,12,FALSE),"")</f>
        <v>33000000</v>
      </c>
      <c r="P72" s="67"/>
      <c r="Q72" s="67"/>
      <c r="R72" s="67"/>
      <c r="S72" s="67">
        <f>IF(ISERROR(VLOOKUP(M72,[2]DATABASE!$B:$Y,19,FALSE)),"",VLOOKUP(M72,[2]DATABASE!$B:$Y,19,FALSE))</f>
        <v>0</v>
      </c>
      <c r="T72" s="67">
        <f>IF(ISERROR(VLOOKUP(M72,[2]DATABASE!$B:$Y,20,FALSE)),"",VLOOKUP(M72,[2]DATABASE!$B:$Y,20,FALSE))</f>
        <v>0</v>
      </c>
      <c r="U72" s="67">
        <f>+S72+T72</f>
        <v>0</v>
      </c>
      <c r="V72" s="67">
        <f>IF(ISERROR(VLOOKUP(M72,[2]DATABASE!$B:$Y,22,FALSE)),"",VLOOKUP(M72,[2]DATABASE!$B:$Y,22,FALSE))</f>
        <v>32100480</v>
      </c>
      <c r="W72" s="67">
        <f>IF(ISERROR(VLOOKUP(M72,[2]DATABASE!$B:$Y,23,FALSE)),"",VLOOKUP(M72,[2]DATABASE!$B:$Y,23,FALSE))</f>
        <v>0</v>
      </c>
      <c r="X72" s="67">
        <f>+V72+W72</f>
        <v>32100480</v>
      </c>
      <c r="Y72" s="67">
        <f t="shared" si="12"/>
        <v>32100480</v>
      </c>
      <c r="Z72" s="67">
        <f t="shared" si="10"/>
        <v>899520</v>
      </c>
      <c r="AA72" s="245">
        <f t="shared" si="15"/>
        <v>0.97274181818181815</v>
      </c>
      <c r="AB72" s="66"/>
      <c r="AC72" s="50"/>
      <c r="AD72" s="68"/>
    </row>
    <row r="73" spans="1:30" s="69" customFormat="1" ht="33" x14ac:dyDescent="0.25">
      <c r="A73" s="95">
        <v>4</v>
      </c>
      <c r="B73" s="96" t="s">
        <v>20</v>
      </c>
      <c r="C73" s="97">
        <v>4</v>
      </c>
      <c r="D73" s="96" t="s">
        <v>20</v>
      </c>
      <c r="E73" s="98" t="s">
        <v>21</v>
      </c>
      <c r="F73" s="96" t="s">
        <v>37</v>
      </c>
      <c r="G73" s="99" t="s">
        <v>46</v>
      </c>
      <c r="H73" s="96" t="s">
        <v>12</v>
      </c>
      <c r="I73" s="99" t="s">
        <v>9</v>
      </c>
      <c r="J73" s="99" t="s">
        <v>10</v>
      </c>
      <c r="K73" s="99" t="s">
        <v>61</v>
      </c>
      <c r="L73" s="99" t="s">
        <v>20</v>
      </c>
      <c r="M73" s="100" t="str">
        <f t="shared" si="8"/>
        <v>4.03.4.03.01.E.001.019.5.2.3.12.03</v>
      </c>
      <c r="N73" s="65" t="str">
        <f>VLOOKUP(M73,[2]DATABASE!B:L,11,FALSE)</f>
        <v>Belanja Modal Pengadaan Komputer Note Book</v>
      </c>
      <c r="O73" s="142">
        <f>IF(L73&lt;&gt;"",VLOOKUP(M73,[2]DATABASE!B:M,12,FALSE),"")</f>
        <v>9000000</v>
      </c>
      <c r="P73" s="67"/>
      <c r="Q73" s="67"/>
      <c r="R73" s="67"/>
      <c r="S73" s="67">
        <f>IF(ISERROR(VLOOKUP(M73,[2]DATABASE!$B:$Y,19,FALSE)),"",VLOOKUP(M73,[2]DATABASE!$B:$Y,19,FALSE))</f>
        <v>0</v>
      </c>
      <c r="T73" s="67">
        <f>IF(ISERROR(VLOOKUP(M73,[2]DATABASE!$B:$Y,20,FALSE)),"",VLOOKUP(M73,[2]DATABASE!$B:$Y,20,FALSE))</f>
        <v>0</v>
      </c>
      <c r="U73" s="67">
        <f>+S73+T73</f>
        <v>0</v>
      </c>
      <c r="V73" s="67">
        <f>IF(ISERROR(VLOOKUP(M73,[2]DATABASE!$B:$Y,22,FALSE)),"",VLOOKUP(M73,[2]DATABASE!$B:$Y,22,FALSE))</f>
        <v>9000000</v>
      </c>
      <c r="W73" s="67">
        <f>IF(ISERROR(VLOOKUP(M73,[2]DATABASE!$B:$Y,23,FALSE)),"",VLOOKUP(M73,[2]DATABASE!$B:$Y,23,FALSE))</f>
        <v>0</v>
      </c>
      <c r="X73" s="67">
        <f>+V73+W73</f>
        <v>9000000</v>
      </c>
      <c r="Y73" s="67">
        <f t="shared" si="12"/>
        <v>9000000</v>
      </c>
      <c r="Z73" s="67">
        <f t="shared" si="10"/>
        <v>0</v>
      </c>
      <c r="AA73" s="245">
        <f t="shared" si="15"/>
        <v>1</v>
      </c>
      <c r="AB73" s="66"/>
      <c r="AC73" s="50"/>
      <c r="AD73" s="68"/>
    </row>
    <row r="74" spans="1:30" s="69" customFormat="1" ht="16.5" x14ac:dyDescent="0.25">
      <c r="A74" s="95">
        <v>4</v>
      </c>
      <c r="B74" s="96" t="s">
        <v>20</v>
      </c>
      <c r="C74" s="97">
        <v>4</v>
      </c>
      <c r="D74" s="96" t="s">
        <v>20</v>
      </c>
      <c r="E74" s="98" t="s">
        <v>21</v>
      </c>
      <c r="F74" s="96" t="s">
        <v>37</v>
      </c>
      <c r="G74" s="99" t="s">
        <v>46</v>
      </c>
      <c r="H74" s="96" t="s">
        <v>12</v>
      </c>
      <c r="I74" s="99" t="s">
        <v>9</v>
      </c>
      <c r="J74" s="99" t="s">
        <v>10</v>
      </c>
      <c r="K74" s="99" t="s">
        <v>61</v>
      </c>
      <c r="L74" s="99" t="s">
        <v>52</v>
      </c>
      <c r="M74" s="100" t="str">
        <f t="shared" si="8"/>
        <v>4.03.4.03.01.E.001.019.5.2.3.12.04</v>
      </c>
      <c r="N74" s="65" t="str">
        <f>VLOOKUP(M74,[2]DATABASE!B:L,11,FALSE)</f>
        <v>Belanja Modal Pengadaan Printer</v>
      </c>
      <c r="O74" s="142">
        <f>IF(L74&lt;&gt;"",VLOOKUP(M74,[2]DATABASE!B:M,12,FALSE),"")</f>
        <v>15000000</v>
      </c>
      <c r="P74" s="67"/>
      <c r="Q74" s="67"/>
      <c r="R74" s="67"/>
      <c r="S74" s="67">
        <f>IF(ISERROR(VLOOKUP(M74,[2]DATABASE!$B:$Y,19,FALSE)),"",VLOOKUP(M74,[2]DATABASE!$B:$Y,19,FALSE))</f>
        <v>0</v>
      </c>
      <c r="T74" s="67">
        <f>IF(ISERROR(VLOOKUP(M74,[2]DATABASE!$B:$Y,20,FALSE)),"",VLOOKUP(M74,[2]DATABASE!$B:$Y,20,FALSE))</f>
        <v>0</v>
      </c>
      <c r="U74" s="67">
        <f>+S74+T74</f>
        <v>0</v>
      </c>
      <c r="V74" s="67">
        <f>IF(ISERROR(VLOOKUP(M74,[2]DATABASE!$B:$Y,22,FALSE)),"",VLOOKUP(M74,[2]DATABASE!$B:$Y,22,FALSE))</f>
        <v>14300000</v>
      </c>
      <c r="W74" s="67">
        <f>IF(ISERROR(VLOOKUP(M74,[2]DATABASE!$B:$Y,23,FALSE)),"",VLOOKUP(M74,[2]DATABASE!$B:$Y,23,FALSE))</f>
        <v>0</v>
      </c>
      <c r="X74" s="67">
        <f>+V74+W74</f>
        <v>14300000</v>
      </c>
      <c r="Y74" s="67">
        <f t="shared" si="12"/>
        <v>14300000</v>
      </c>
      <c r="Z74" s="67">
        <f t="shared" si="10"/>
        <v>700000</v>
      </c>
      <c r="AA74" s="245">
        <f t="shared" si="15"/>
        <v>0.95333333333333337</v>
      </c>
      <c r="AB74" s="66"/>
      <c r="AC74" s="50"/>
      <c r="AD74" s="68"/>
    </row>
    <row r="75" spans="1:30" s="69" customFormat="1" ht="33" x14ac:dyDescent="0.25">
      <c r="A75" s="95">
        <v>4</v>
      </c>
      <c r="B75" s="96" t="s">
        <v>20</v>
      </c>
      <c r="C75" s="97">
        <v>4</v>
      </c>
      <c r="D75" s="96" t="s">
        <v>20</v>
      </c>
      <c r="E75" s="98" t="s">
        <v>21</v>
      </c>
      <c r="F75" s="96" t="s">
        <v>37</v>
      </c>
      <c r="G75" s="99" t="s">
        <v>46</v>
      </c>
      <c r="H75" s="96" t="s">
        <v>12</v>
      </c>
      <c r="I75" s="99" t="s">
        <v>9</v>
      </c>
      <c r="J75" s="99" t="s">
        <v>10</v>
      </c>
      <c r="K75" s="99" t="s">
        <v>61</v>
      </c>
      <c r="L75" s="99" t="s">
        <v>32</v>
      </c>
      <c r="M75" s="100" t="str">
        <f>CONCATENATE(A75,".",B75,".",C75,".",D75,".",E75,".",F75,".",G75,".",H75,".",I75,".",J75,".",K75,".",L75)</f>
        <v>4.03.4.03.01.E.001.019.5.2.3.12.08</v>
      </c>
      <c r="N75" s="65" t="str">
        <f>VLOOKUP(M75,[2]DATABASE!B:L,11,FALSE)</f>
        <v>Belanja Modal Pengadaan UPS/Stabilizer</v>
      </c>
      <c r="O75" s="142">
        <f>IF(L75&lt;&gt;"",VLOOKUP(M75,[2]DATABASE!B:M,12,FALSE),"")</f>
        <v>5600000</v>
      </c>
      <c r="P75" s="67"/>
      <c r="Q75" s="67"/>
      <c r="R75" s="67"/>
      <c r="S75" s="67">
        <f>IF(ISERROR(VLOOKUP(M75,[2]DATABASE!$B:$Y,19,FALSE)),"",VLOOKUP(M75,[2]DATABASE!$B:$Y,19,FALSE))</f>
        <v>0</v>
      </c>
      <c r="T75" s="67">
        <f>IF(ISERROR(VLOOKUP(M75,[2]DATABASE!$B:$Y,20,FALSE)),"",VLOOKUP(M75,[2]DATABASE!$B:$Y,20,FALSE))</f>
        <v>0</v>
      </c>
      <c r="U75" s="67">
        <f>+S75+T75</f>
        <v>0</v>
      </c>
      <c r="V75" s="67">
        <f>IF(ISERROR(VLOOKUP(M75,[2]DATABASE!$B:$Y,22,FALSE)),"",VLOOKUP(M75,[2]DATABASE!$B:$Y,22,FALSE))</f>
        <v>5426400</v>
      </c>
      <c r="W75" s="67">
        <f>IF(ISERROR(VLOOKUP(M75,[2]DATABASE!$B:$Y,23,FALSE)),"",VLOOKUP(M75,[2]DATABASE!$B:$Y,23,FALSE))</f>
        <v>0</v>
      </c>
      <c r="X75" s="67">
        <f>+V75+W75</f>
        <v>5426400</v>
      </c>
      <c r="Y75" s="67">
        <f t="shared" si="12"/>
        <v>5426400</v>
      </c>
      <c r="Z75" s="67">
        <f t="shared" si="10"/>
        <v>173600</v>
      </c>
      <c r="AA75" s="245">
        <f t="shared" si="15"/>
        <v>0.96899999999999997</v>
      </c>
      <c r="AB75" s="66"/>
      <c r="AC75" s="50"/>
      <c r="AD75" s="68"/>
    </row>
    <row r="76" spans="1:30" s="69" customFormat="1" ht="33" x14ac:dyDescent="0.25">
      <c r="A76" s="95">
        <v>4</v>
      </c>
      <c r="B76" s="96" t="s">
        <v>20</v>
      </c>
      <c r="C76" s="97">
        <v>4</v>
      </c>
      <c r="D76" s="96" t="s">
        <v>20</v>
      </c>
      <c r="E76" s="98" t="s">
        <v>21</v>
      </c>
      <c r="F76" s="96" t="s">
        <v>37</v>
      </c>
      <c r="G76" s="99" t="s">
        <v>46</v>
      </c>
      <c r="H76" s="96" t="s">
        <v>12</v>
      </c>
      <c r="I76" s="99" t="s">
        <v>9</v>
      </c>
      <c r="J76" s="99" t="s">
        <v>10</v>
      </c>
      <c r="K76" s="99" t="s">
        <v>61</v>
      </c>
      <c r="L76" s="99" t="s">
        <v>33</v>
      </c>
      <c r="M76" s="100" t="str">
        <f>CONCATENATE(A76,".",B76,".",C76,".",D76,".",E76,".",F76,".",G76,".",H76,".",I76,".",J76,".",K76,".",L76)</f>
        <v>4.03.4.03.01.E.001.019.5.2.3.12.09</v>
      </c>
      <c r="N76" s="65" t="str">
        <f>VLOOKUP(M76,[2]DATABASE!B:L,11,FALSE)</f>
        <v>Belanja Modal Pengadaan Kelengkapan Komputer</v>
      </c>
      <c r="O76" s="142">
        <f>IF(L76&lt;&gt;"",VLOOKUP(M76,[2]DATABASE!B:M,12,FALSE),"")</f>
        <v>1948000</v>
      </c>
      <c r="P76" s="67"/>
      <c r="Q76" s="67"/>
      <c r="R76" s="67"/>
      <c r="S76" s="67">
        <f>IF(ISERROR(VLOOKUP(M76,[2]DATABASE!$B:$Y,19,FALSE)),"",VLOOKUP(M76,[2]DATABASE!$B:$Y,19,FALSE))</f>
        <v>0</v>
      </c>
      <c r="T76" s="67">
        <f>IF(ISERROR(VLOOKUP(M76,[2]DATABASE!$B:$Y,20,FALSE)),"",VLOOKUP(M76,[2]DATABASE!$B:$Y,20,FALSE))</f>
        <v>0</v>
      </c>
      <c r="U76" s="67">
        <f>+S76+T76</f>
        <v>0</v>
      </c>
      <c r="V76" s="67">
        <f>IF(ISERROR(VLOOKUP(M76,[2]DATABASE!$B:$Y,22,FALSE)),"",VLOOKUP(M76,[2]DATABASE!$B:$Y,22,FALSE))</f>
        <v>1940000</v>
      </c>
      <c r="W76" s="67">
        <f>IF(ISERROR(VLOOKUP(M76,[2]DATABASE!$B:$Y,23,FALSE)),"",VLOOKUP(M76,[2]DATABASE!$B:$Y,23,FALSE))</f>
        <v>0</v>
      </c>
      <c r="X76" s="67">
        <f>+V76+W76</f>
        <v>1940000</v>
      </c>
      <c r="Y76" s="67">
        <f t="shared" si="12"/>
        <v>1940000</v>
      </c>
      <c r="Z76" s="67">
        <f t="shared" si="10"/>
        <v>8000</v>
      </c>
      <c r="AA76" s="245">
        <f t="shared" si="15"/>
        <v>0.9958932238193019</v>
      </c>
      <c r="AB76" s="66"/>
      <c r="AC76" s="50"/>
      <c r="AD76" s="68"/>
    </row>
    <row r="77" spans="1:30" s="69" customFormat="1" ht="28.5" x14ac:dyDescent="0.25">
      <c r="A77" s="136">
        <v>4</v>
      </c>
      <c r="B77" s="137" t="s">
        <v>20</v>
      </c>
      <c r="C77" s="138">
        <v>4</v>
      </c>
      <c r="D77" s="137" t="s">
        <v>20</v>
      </c>
      <c r="E77" s="139" t="s">
        <v>21</v>
      </c>
      <c r="F77" s="140" t="s">
        <v>37</v>
      </c>
      <c r="G77" s="140" t="s">
        <v>46</v>
      </c>
      <c r="H77" s="137" t="s">
        <v>12</v>
      </c>
      <c r="I77" s="140" t="s">
        <v>9</v>
      </c>
      <c r="J77" s="140" t="s">
        <v>10</v>
      </c>
      <c r="K77" s="140" t="s">
        <v>63</v>
      </c>
      <c r="L77" s="137"/>
      <c r="M77" s="112" t="str">
        <f>CONCATENATE(A77,".",B77,".",C77,".",D77,".",E77,".",F77,".",G77,".",H77,".",I77,".",J77,".",K77,".",L77)</f>
        <v>4.03.4.03.01.E.001.019.5.2.3.13.</v>
      </c>
      <c r="N77" s="101" t="s">
        <v>64</v>
      </c>
      <c r="O77" s="142">
        <f>O78</f>
        <v>24000000</v>
      </c>
      <c r="P77" s="142"/>
      <c r="Q77" s="142"/>
      <c r="R77" s="142"/>
      <c r="S77" s="141">
        <f t="shared" ref="S77:X79" si="32">S78</f>
        <v>0</v>
      </c>
      <c r="T77" s="141">
        <f t="shared" si="32"/>
        <v>0</v>
      </c>
      <c r="U77" s="141">
        <f t="shared" si="32"/>
        <v>0</v>
      </c>
      <c r="V77" s="141">
        <f t="shared" si="32"/>
        <v>9500000</v>
      </c>
      <c r="W77" s="141">
        <f t="shared" si="32"/>
        <v>14300000</v>
      </c>
      <c r="X77" s="141">
        <f t="shared" si="32"/>
        <v>23800000</v>
      </c>
      <c r="Y77" s="142">
        <f>U77+X77</f>
        <v>23800000</v>
      </c>
      <c r="Z77" s="142">
        <f>O77-Y77</f>
        <v>200000</v>
      </c>
      <c r="AA77" s="252">
        <f t="shared" si="15"/>
        <v>0.9916666666666667</v>
      </c>
      <c r="AB77" s="141"/>
      <c r="AC77" s="50"/>
      <c r="AD77" s="68"/>
    </row>
    <row r="78" spans="1:30" s="69" customFormat="1" ht="16.5" x14ac:dyDescent="0.25">
      <c r="A78" s="95">
        <v>4</v>
      </c>
      <c r="B78" s="96" t="s">
        <v>20</v>
      </c>
      <c r="C78" s="97">
        <v>4</v>
      </c>
      <c r="D78" s="96" t="s">
        <v>20</v>
      </c>
      <c r="E78" s="98" t="s">
        <v>21</v>
      </c>
      <c r="F78" s="96" t="s">
        <v>37</v>
      </c>
      <c r="G78" s="99" t="s">
        <v>46</v>
      </c>
      <c r="H78" s="96" t="s">
        <v>12</v>
      </c>
      <c r="I78" s="99" t="s">
        <v>9</v>
      </c>
      <c r="J78" s="99" t="s">
        <v>10</v>
      </c>
      <c r="K78" s="99" t="s">
        <v>63</v>
      </c>
      <c r="L78" s="99" t="s">
        <v>32</v>
      </c>
      <c r="M78" s="100" t="str">
        <f>CONCATENATE(A78,".",B78,".",C78,".",D78,".",E78,".",F78,".",G78,".",H78,".",I78,".",J78,".",K78,".",L78)</f>
        <v>4.03.4.03.01.E.001.019.5.2.3.13.08</v>
      </c>
      <c r="N78" s="65" t="str">
        <f>VLOOKUP(M78,[2]DATABASE!B:L,11,FALSE)</f>
        <v>Belanja Modal Pengadaan Sofa</v>
      </c>
      <c r="O78" s="142">
        <f>IF(L78&lt;&gt;"",VLOOKUP(M78,[2]DATABASE!B:M,12,FALSE),"")</f>
        <v>24000000</v>
      </c>
      <c r="P78" s="67"/>
      <c r="Q78" s="67"/>
      <c r="R78" s="67"/>
      <c r="S78" s="67">
        <f>IF(ISERROR(VLOOKUP(M78,[2]DATABASE!$B:$Y,19,FALSE)),"",VLOOKUP(M78,[2]DATABASE!$B:$Y,19,FALSE))</f>
        <v>0</v>
      </c>
      <c r="T78" s="67">
        <f>IF(ISERROR(VLOOKUP(M78,[2]DATABASE!$B:$Y,20,FALSE)),"",VLOOKUP(M78,[2]DATABASE!$B:$Y,20,FALSE))</f>
        <v>0</v>
      </c>
      <c r="U78" s="67">
        <f>+S78+T78</f>
        <v>0</v>
      </c>
      <c r="V78" s="67">
        <f>IF(ISERROR(VLOOKUP(M78,[2]DATABASE!$B:$Y,22,FALSE)),"",VLOOKUP(M78,[2]DATABASE!$B:$Y,22,FALSE))</f>
        <v>9500000</v>
      </c>
      <c r="W78" s="67">
        <f>IF(ISERROR(VLOOKUP(M78,[2]DATABASE!$B:$Y,23,FALSE)),"",VLOOKUP(M78,[2]DATABASE!$B:$Y,23,FALSE))</f>
        <v>14300000</v>
      </c>
      <c r="X78" s="67">
        <f>+V78+W78</f>
        <v>23800000</v>
      </c>
      <c r="Y78" s="67">
        <f>U78+X78</f>
        <v>23800000</v>
      </c>
      <c r="Z78" s="67">
        <f>O78-Y78</f>
        <v>200000</v>
      </c>
      <c r="AA78" s="245">
        <f t="shared" si="15"/>
        <v>0.9916666666666667</v>
      </c>
      <c r="AB78" s="66"/>
      <c r="AC78" s="50"/>
      <c r="AD78" s="68"/>
    </row>
    <row r="79" spans="1:30" s="69" customFormat="1" ht="28.5" x14ac:dyDescent="0.25">
      <c r="A79" s="136">
        <v>4</v>
      </c>
      <c r="B79" s="137" t="s">
        <v>20</v>
      </c>
      <c r="C79" s="138">
        <v>4</v>
      </c>
      <c r="D79" s="137" t="s">
        <v>20</v>
      </c>
      <c r="E79" s="139" t="s">
        <v>21</v>
      </c>
      <c r="F79" s="140" t="s">
        <v>37</v>
      </c>
      <c r="G79" s="140" t="s">
        <v>46</v>
      </c>
      <c r="H79" s="137" t="s">
        <v>12</v>
      </c>
      <c r="I79" s="140" t="s">
        <v>9</v>
      </c>
      <c r="J79" s="140" t="s">
        <v>10</v>
      </c>
      <c r="K79" s="140" t="s">
        <v>65</v>
      </c>
      <c r="L79" s="137"/>
      <c r="M79" s="112" t="str">
        <f t="shared" si="8"/>
        <v>4.03.4.03.01.E.001.019.5.2.3.16.</v>
      </c>
      <c r="N79" s="101" t="s">
        <v>66</v>
      </c>
      <c r="O79" s="142">
        <f>O80</f>
        <v>8000000</v>
      </c>
      <c r="P79" s="142"/>
      <c r="Q79" s="142"/>
      <c r="R79" s="142"/>
      <c r="S79" s="141">
        <f t="shared" si="32"/>
        <v>0</v>
      </c>
      <c r="T79" s="141">
        <f t="shared" si="32"/>
        <v>0</v>
      </c>
      <c r="U79" s="141">
        <f t="shared" si="32"/>
        <v>0</v>
      </c>
      <c r="V79" s="141">
        <f t="shared" si="32"/>
        <v>8000000</v>
      </c>
      <c r="W79" s="141">
        <f t="shared" si="32"/>
        <v>0</v>
      </c>
      <c r="X79" s="141">
        <f t="shared" si="32"/>
        <v>8000000</v>
      </c>
      <c r="Y79" s="142">
        <f t="shared" si="12"/>
        <v>8000000</v>
      </c>
      <c r="Z79" s="142">
        <f t="shared" si="10"/>
        <v>0</v>
      </c>
      <c r="AA79" s="252">
        <f t="shared" si="15"/>
        <v>1</v>
      </c>
      <c r="AB79" s="141"/>
      <c r="AC79" s="50"/>
      <c r="AD79" s="68"/>
    </row>
    <row r="80" spans="1:30" s="69" customFormat="1" ht="16.5" x14ac:dyDescent="0.25">
      <c r="A80" s="95">
        <v>4</v>
      </c>
      <c r="B80" s="96" t="s">
        <v>20</v>
      </c>
      <c r="C80" s="97">
        <v>4</v>
      </c>
      <c r="D80" s="96" t="s">
        <v>20</v>
      </c>
      <c r="E80" s="98" t="s">
        <v>21</v>
      </c>
      <c r="F80" s="96" t="s">
        <v>37</v>
      </c>
      <c r="G80" s="99" t="s">
        <v>46</v>
      </c>
      <c r="H80" s="96" t="s">
        <v>12</v>
      </c>
      <c r="I80" s="99" t="s">
        <v>9</v>
      </c>
      <c r="J80" s="99" t="s">
        <v>10</v>
      </c>
      <c r="K80" s="99" t="s">
        <v>65</v>
      </c>
      <c r="L80" s="99" t="s">
        <v>20</v>
      </c>
      <c r="M80" s="100" t="str">
        <f t="shared" si="8"/>
        <v>4.03.4.03.01.E.001.019.5.2.3.16.03</v>
      </c>
      <c r="N80" s="65" t="str">
        <f>VLOOKUP(M80,[2]DATABASE!B:L,11,FALSE)</f>
        <v>Belanja Modal Pengadaan LCD</v>
      </c>
      <c r="O80" s="142">
        <f>IF(L80&lt;&gt;"",VLOOKUP(M80,[2]DATABASE!B:M,12,FALSE),"")</f>
        <v>8000000</v>
      </c>
      <c r="P80" s="67"/>
      <c r="Q80" s="67"/>
      <c r="R80" s="67"/>
      <c r="S80" s="67">
        <f>IF(ISERROR(VLOOKUP(M80,[2]DATABASE!$B:$Y,19,FALSE)),"",VLOOKUP(M80,[2]DATABASE!$B:$Y,19,FALSE))</f>
        <v>0</v>
      </c>
      <c r="T80" s="67">
        <f>IF(ISERROR(VLOOKUP(M80,[2]DATABASE!$B:$Y,20,FALSE)),"",VLOOKUP(M80,[2]DATABASE!$B:$Y,20,FALSE))</f>
        <v>0</v>
      </c>
      <c r="U80" s="67">
        <f>+S80+T80</f>
        <v>0</v>
      </c>
      <c r="V80" s="67">
        <f>IF(ISERROR(VLOOKUP(M80,[2]DATABASE!$B:$Y,22,FALSE)),"",VLOOKUP(M80,[2]DATABASE!$B:$Y,22,FALSE))</f>
        <v>8000000</v>
      </c>
      <c r="W80" s="67">
        <f>IF(ISERROR(VLOOKUP(M80,[2]DATABASE!$B:$Y,23,FALSE)),"",VLOOKUP(M80,[2]DATABASE!$B:$Y,23,FALSE))</f>
        <v>0</v>
      </c>
      <c r="X80" s="67">
        <f>+V80+W80</f>
        <v>8000000</v>
      </c>
      <c r="Y80" s="67">
        <f t="shared" si="12"/>
        <v>8000000</v>
      </c>
      <c r="Z80" s="67">
        <f t="shared" si="10"/>
        <v>0</v>
      </c>
      <c r="AA80" s="245">
        <f t="shared" si="15"/>
        <v>1</v>
      </c>
      <c r="AB80" s="66"/>
      <c r="AC80" s="50"/>
      <c r="AD80" s="68"/>
    </row>
    <row r="81" spans="1:30" s="69" customFormat="1" ht="28.5" x14ac:dyDescent="0.25">
      <c r="A81" s="136">
        <v>4</v>
      </c>
      <c r="B81" s="137" t="s">
        <v>20</v>
      </c>
      <c r="C81" s="138">
        <v>4</v>
      </c>
      <c r="D81" s="137" t="s">
        <v>20</v>
      </c>
      <c r="E81" s="139" t="s">
        <v>21</v>
      </c>
      <c r="F81" s="140" t="s">
        <v>37</v>
      </c>
      <c r="G81" s="140" t="s">
        <v>46</v>
      </c>
      <c r="H81" s="137" t="s">
        <v>12</v>
      </c>
      <c r="I81" s="140" t="s">
        <v>9</v>
      </c>
      <c r="J81" s="140" t="s">
        <v>10</v>
      </c>
      <c r="K81" s="140" t="s">
        <v>67</v>
      </c>
      <c r="L81" s="137"/>
      <c r="M81" s="112" t="str">
        <f t="shared" si="8"/>
        <v>4.03.4.03.01.E.001.019.5.2.3.27.</v>
      </c>
      <c r="N81" s="101" t="s">
        <v>68</v>
      </c>
      <c r="O81" s="142">
        <f>SUM(O82:O83)</f>
        <v>2000000</v>
      </c>
      <c r="P81" s="142"/>
      <c r="Q81" s="142"/>
      <c r="R81" s="142"/>
      <c r="S81" s="141">
        <f t="shared" ref="S81:X81" si="33">SUM(S82:S83)</f>
        <v>0</v>
      </c>
      <c r="T81" s="141">
        <f t="shared" si="33"/>
        <v>0</v>
      </c>
      <c r="U81" s="141">
        <f t="shared" si="33"/>
        <v>0</v>
      </c>
      <c r="V81" s="141">
        <f t="shared" si="33"/>
        <v>697150</v>
      </c>
      <c r="W81" s="141">
        <f t="shared" si="33"/>
        <v>867000</v>
      </c>
      <c r="X81" s="141">
        <f t="shared" si="33"/>
        <v>1564150</v>
      </c>
      <c r="Y81" s="142">
        <f t="shared" si="12"/>
        <v>1564150</v>
      </c>
      <c r="Z81" s="142">
        <f t="shared" si="10"/>
        <v>435850</v>
      </c>
      <c r="AA81" s="252">
        <f t="shared" si="15"/>
        <v>0.78207499999999996</v>
      </c>
      <c r="AB81" s="141"/>
      <c r="AC81" s="50"/>
      <c r="AD81" s="68"/>
    </row>
    <row r="82" spans="1:30" s="143" customFormat="1" ht="33" x14ac:dyDescent="0.25">
      <c r="A82" s="95">
        <v>4</v>
      </c>
      <c r="B82" s="96" t="s">
        <v>20</v>
      </c>
      <c r="C82" s="97">
        <v>4</v>
      </c>
      <c r="D82" s="96" t="s">
        <v>20</v>
      </c>
      <c r="E82" s="98" t="s">
        <v>21</v>
      </c>
      <c r="F82" s="96" t="s">
        <v>37</v>
      </c>
      <c r="G82" s="99" t="s">
        <v>46</v>
      </c>
      <c r="H82" s="96" t="s">
        <v>12</v>
      </c>
      <c r="I82" s="99" t="s">
        <v>9</v>
      </c>
      <c r="J82" s="99" t="s">
        <v>10</v>
      </c>
      <c r="K82" s="99" t="s">
        <v>67</v>
      </c>
      <c r="L82" s="99" t="s">
        <v>69</v>
      </c>
      <c r="M82" s="100" t="str">
        <f t="shared" si="8"/>
        <v>4.03.4.03.01.E.001.019.5.2.3.27.22</v>
      </c>
      <c r="N82" s="65" t="str">
        <f>VLOOKUP(M82,[2]DATABASE!B:L,11,FALSE)</f>
        <v>Belanja Modal Pengadaan Buku Peraturan Perundang-undangan</v>
      </c>
      <c r="O82" s="67">
        <f>IF(L82&lt;&gt;"",VLOOKUP(M82,[2]DATABASE!B:M,12,FALSE),"")</f>
        <v>1000000</v>
      </c>
      <c r="P82" s="67"/>
      <c r="Q82" s="67"/>
      <c r="R82" s="67"/>
      <c r="S82" s="67">
        <f>IF(ISERROR(VLOOKUP(M82,[2]DATABASE!$B:$Y,19,FALSE)),"",VLOOKUP(M82,[2]DATABASE!$B:$Y,19,FALSE))</f>
        <v>0</v>
      </c>
      <c r="T82" s="67">
        <f>IF(ISERROR(VLOOKUP(M82,[2]DATABASE!$B:$Y,20,FALSE)),"",VLOOKUP(M82,[2]DATABASE!$B:$Y,20,FALSE))</f>
        <v>0</v>
      </c>
      <c r="U82" s="67">
        <f>+S82+T82</f>
        <v>0</v>
      </c>
      <c r="V82" s="67">
        <f>IF(ISERROR(VLOOKUP(M82,[2]DATABASE!$B:$Y,22,FALSE)),"",VLOOKUP(M82,[2]DATABASE!$B:$Y,22,FALSE))</f>
        <v>110000</v>
      </c>
      <c r="W82" s="67">
        <f>IF(ISERROR(VLOOKUP(M82,[2]DATABASE!$B:$Y,23,FALSE)),"",VLOOKUP(M82,[2]DATABASE!$B:$Y,23,FALSE))</f>
        <v>460000</v>
      </c>
      <c r="X82" s="67">
        <f>+V82+W82</f>
        <v>570000</v>
      </c>
      <c r="Y82" s="67">
        <f t="shared" si="12"/>
        <v>570000</v>
      </c>
      <c r="Z82" s="67">
        <f t="shared" si="10"/>
        <v>430000</v>
      </c>
      <c r="AA82" s="245">
        <f t="shared" si="15"/>
        <v>0.56999999999999995</v>
      </c>
      <c r="AB82" s="66" t="s">
        <v>254</v>
      </c>
      <c r="AC82" s="37"/>
      <c r="AD82" s="68"/>
    </row>
    <row r="83" spans="1:30" s="69" customFormat="1" ht="16.5" x14ac:dyDescent="0.25">
      <c r="A83" s="95">
        <v>4</v>
      </c>
      <c r="B83" s="96" t="s">
        <v>20</v>
      </c>
      <c r="C83" s="97">
        <v>4</v>
      </c>
      <c r="D83" s="96" t="s">
        <v>20</v>
      </c>
      <c r="E83" s="98" t="s">
        <v>21</v>
      </c>
      <c r="F83" s="96" t="s">
        <v>37</v>
      </c>
      <c r="G83" s="99" t="s">
        <v>46</v>
      </c>
      <c r="H83" s="96" t="s">
        <v>12</v>
      </c>
      <c r="I83" s="99" t="s">
        <v>9</v>
      </c>
      <c r="J83" s="99" t="s">
        <v>10</v>
      </c>
      <c r="K83" s="99" t="s">
        <v>67</v>
      </c>
      <c r="L83" s="99" t="s">
        <v>67</v>
      </c>
      <c r="M83" s="100" t="str">
        <f t="shared" si="8"/>
        <v>4.03.4.03.01.E.001.019.5.2.3.27.27</v>
      </c>
      <c r="N83" s="65" t="str">
        <f>VLOOKUP(M83,[2]DATABASE!B:L,11,FALSE)</f>
        <v>Belanja Modal Buku Perpustakaan</v>
      </c>
      <c r="O83" s="67">
        <f>IF(L83&lt;&gt;"",VLOOKUP(M83,[2]DATABASE!B:M,12,FALSE),"")</f>
        <v>1000000</v>
      </c>
      <c r="P83" s="67"/>
      <c r="Q83" s="67"/>
      <c r="R83" s="67"/>
      <c r="S83" s="67">
        <f>IF(ISERROR(VLOOKUP(M83,[2]DATABASE!$B:$Y,19,FALSE)),"",VLOOKUP(M83,[2]DATABASE!$B:$Y,19,FALSE))</f>
        <v>0</v>
      </c>
      <c r="T83" s="67">
        <f>IF(ISERROR(VLOOKUP(M83,[2]DATABASE!$B:$Y,20,FALSE)),"",VLOOKUP(M83,[2]DATABASE!$B:$Y,20,FALSE))</f>
        <v>0</v>
      </c>
      <c r="U83" s="67">
        <f>+S83+T83</f>
        <v>0</v>
      </c>
      <c r="V83" s="67">
        <f>IF(ISERROR(VLOOKUP(M83,[2]DATABASE!$B:$Y,22,FALSE)),"",VLOOKUP(M83,[2]DATABASE!$B:$Y,22,FALSE))</f>
        <v>587150</v>
      </c>
      <c r="W83" s="67">
        <f>IF(ISERROR(VLOOKUP(M83,[2]DATABASE!$B:$Y,23,FALSE)),"",VLOOKUP(M83,[2]DATABASE!$B:$Y,23,FALSE))</f>
        <v>407000</v>
      </c>
      <c r="X83" s="67">
        <f>+V83+W83</f>
        <v>994150</v>
      </c>
      <c r="Y83" s="67">
        <f t="shared" si="12"/>
        <v>994150</v>
      </c>
      <c r="Z83" s="67">
        <f t="shared" si="10"/>
        <v>5850</v>
      </c>
      <c r="AA83" s="245">
        <f t="shared" si="15"/>
        <v>0.99414999999999998</v>
      </c>
      <c r="AB83" s="66"/>
      <c r="AC83" s="50"/>
      <c r="AD83" s="68"/>
    </row>
    <row r="84" spans="1:30" s="69" customFormat="1" ht="28.5" x14ac:dyDescent="0.25">
      <c r="A84" s="107">
        <v>4</v>
      </c>
      <c r="B84" s="108" t="s">
        <v>20</v>
      </c>
      <c r="C84" s="109">
        <v>4</v>
      </c>
      <c r="D84" s="108" t="s">
        <v>20</v>
      </c>
      <c r="E84" s="110" t="s">
        <v>21</v>
      </c>
      <c r="F84" s="108" t="s">
        <v>70</v>
      </c>
      <c r="G84" s="108" t="s">
        <v>38</v>
      </c>
      <c r="H84" s="108" t="s">
        <v>38</v>
      </c>
      <c r="I84" s="111" t="s">
        <v>38</v>
      </c>
      <c r="J84" s="111" t="s">
        <v>38</v>
      </c>
      <c r="K84" s="111" t="s">
        <v>38</v>
      </c>
      <c r="L84" s="111"/>
      <c r="M84" s="112" t="str">
        <f t="shared" si="8"/>
        <v>4.03.4.03.01.E.002......</v>
      </c>
      <c r="N84" s="113" t="s">
        <v>71</v>
      </c>
      <c r="O84" s="115">
        <f>O85+O92</f>
        <v>200347000</v>
      </c>
      <c r="P84" s="115"/>
      <c r="Q84" s="115"/>
      <c r="R84" s="115"/>
      <c r="S84" s="114">
        <f t="shared" ref="S84:X84" si="34">S85+S92</f>
        <v>0</v>
      </c>
      <c r="T84" s="114">
        <f t="shared" si="34"/>
        <v>143950034</v>
      </c>
      <c r="U84" s="114">
        <f t="shared" si="34"/>
        <v>143950034</v>
      </c>
      <c r="V84" s="114">
        <f t="shared" si="34"/>
        <v>34660460</v>
      </c>
      <c r="W84" s="114">
        <f t="shared" si="34"/>
        <v>4830260</v>
      </c>
      <c r="X84" s="114">
        <f t="shared" si="34"/>
        <v>39490720</v>
      </c>
      <c r="Y84" s="115">
        <f t="shared" si="12"/>
        <v>183440754</v>
      </c>
      <c r="Z84" s="115">
        <f t="shared" si="10"/>
        <v>16906246</v>
      </c>
      <c r="AA84" s="249">
        <f t="shared" si="15"/>
        <v>0.91561517766674816</v>
      </c>
      <c r="AB84" s="114"/>
      <c r="AC84" s="50"/>
      <c r="AD84" s="68"/>
    </row>
    <row r="85" spans="1:30" s="69" customFormat="1" ht="28.5" x14ac:dyDescent="0.25">
      <c r="A85" s="117">
        <v>4</v>
      </c>
      <c r="B85" s="118" t="s">
        <v>20</v>
      </c>
      <c r="C85" s="119">
        <v>4</v>
      </c>
      <c r="D85" s="118" t="s">
        <v>20</v>
      </c>
      <c r="E85" s="120" t="s">
        <v>21</v>
      </c>
      <c r="F85" s="121" t="s">
        <v>70</v>
      </c>
      <c r="G85" s="121" t="s">
        <v>72</v>
      </c>
      <c r="H85" s="118"/>
      <c r="I85" s="121"/>
      <c r="J85" s="121" t="s">
        <v>38</v>
      </c>
      <c r="K85" s="121" t="s">
        <v>38</v>
      </c>
      <c r="L85" s="121"/>
      <c r="M85" s="112" t="str">
        <f t="shared" si="8"/>
        <v>4.03.4.03.01.E.002.022.....</v>
      </c>
      <c r="N85" s="122" t="s">
        <v>73</v>
      </c>
      <c r="O85" s="124">
        <f>+O86+O89</f>
        <v>156750000</v>
      </c>
      <c r="P85" s="124"/>
      <c r="Q85" s="124"/>
      <c r="R85" s="124"/>
      <c r="S85" s="123">
        <f t="shared" ref="S85:X85" si="35">+S86+S89</f>
        <v>0</v>
      </c>
      <c r="T85" s="123">
        <f t="shared" si="35"/>
        <v>143950034</v>
      </c>
      <c r="U85" s="123">
        <f t="shared" si="35"/>
        <v>143950034</v>
      </c>
      <c r="V85" s="123">
        <f t="shared" si="35"/>
        <v>0</v>
      </c>
      <c r="W85" s="123">
        <f t="shared" si="35"/>
        <v>0</v>
      </c>
      <c r="X85" s="123">
        <f t="shared" si="35"/>
        <v>0</v>
      </c>
      <c r="Y85" s="124">
        <f t="shared" si="12"/>
        <v>143950034</v>
      </c>
      <c r="Z85" s="124">
        <f t="shared" si="10"/>
        <v>12799966</v>
      </c>
      <c r="AA85" s="250">
        <f t="shared" si="15"/>
        <v>0.91834152472089314</v>
      </c>
      <c r="AB85" s="123"/>
      <c r="AC85" s="50"/>
      <c r="AD85" s="173"/>
    </row>
    <row r="86" spans="1:30" s="135" customFormat="1" ht="14.25" x14ac:dyDescent="0.25">
      <c r="A86" s="126">
        <v>4</v>
      </c>
      <c r="B86" s="127" t="s">
        <v>20</v>
      </c>
      <c r="C86" s="128">
        <v>4</v>
      </c>
      <c r="D86" s="127" t="s">
        <v>20</v>
      </c>
      <c r="E86" s="129" t="s">
        <v>21</v>
      </c>
      <c r="F86" s="130" t="s">
        <v>70</v>
      </c>
      <c r="G86" s="130" t="s">
        <v>72</v>
      </c>
      <c r="H86" s="127" t="s">
        <v>12</v>
      </c>
      <c r="I86" s="130" t="s">
        <v>9</v>
      </c>
      <c r="J86" s="130" t="s">
        <v>9</v>
      </c>
      <c r="K86" s="130" t="s">
        <v>38</v>
      </c>
      <c r="L86" s="127"/>
      <c r="M86" s="112" t="str">
        <f>CONCATENATE(A86,".",B86,".",C86,".",D86,".",E86,".",F86,".",G86,".",H86,".",I86,".",J86,".",K86,".",L86)</f>
        <v>4.03.4.03.01.E.002.022.5.2.2..</v>
      </c>
      <c r="N86" s="174" t="s">
        <v>42</v>
      </c>
      <c r="O86" s="176">
        <f>O87</f>
        <v>27200000</v>
      </c>
      <c r="P86" s="176"/>
      <c r="Q86" s="176"/>
      <c r="R86" s="176"/>
      <c r="S86" s="175">
        <f t="shared" ref="S86:X86" si="36">S87</f>
        <v>0</v>
      </c>
      <c r="T86" s="175">
        <f t="shared" si="36"/>
        <v>26932359</v>
      </c>
      <c r="U86" s="175">
        <f t="shared" si="36"/>
        <v>26932359</v>
      </c>
      <c r="V86" s="175">
        <f t="shared" si="36"/>
        <v>0</v>
      </c>
      <c r="W86" s="175">
        <f t="shared" si="36"/>
        <v>0</v>
      </c>
      <c r="X86" s="175">
        <f t="shared" si="36"/>
        <v>0</v>
      </c>
      <c r="Y86" s="133">
        <f t="shared" si="12"/>
        <v>26932359</v>
      </c>
      <c r="Z86" s="176">
        <f t="shared" si="10"/>
        <v>267641</v>
      </c>
      <c r="AA86" s="255">
        <f t="shared" si="15"/>
        <v>0.99016025735294122</v>
      </c>
      <c r="AB86" s="175"/>
      <c r="AC86" s="134"/>
      <c r="AD86" s="68"/>
    </row>
    <row r="87" spans="1:30" s="69" customFormat="1" ht="16.5" x14ac:dyDescent="0.25">
      <c r="A87" s="95">
        <v>4</v>
      </c>
      <c r="B87" s="96" t="s">
        <v>20</v>
      </c>
      <c r="C87" s="97">
        <v>4</v>
      </c>
      <c r="D87" s="96" t="s">
        <v>20</v>
      </c>
      <c r="E87" s="98" t="s">
        <v>21</v>
      </c>
      <c r="F87" s="99" t="s">
        <v>70</v>
      </c>
      <c r="G87" s="99" t="s">
        <v>72</v>
      </c>
      <c r="H87" s="96" t="s">
        <v>12</v>
      </c>
      <c r="I87" s="99" t="s">
        <v>9</v>
      </c>
      <c r="J87" s="99" t="s">
        <v>9</v>
      </c>
      <c r="K87" s="99" t="s">
        <v>57</v>
      </c>
      <c r="L87" s="96"/>
      <c r="M87" s="100" t="str">
        <f>CONCATENATE(A87,".",B87,".",C87,".",D87,".",E87,".",F87,".",G87,".",H87,".",I87,".",J87,".",K87,".",L87)</f>
        <v>4.03.4.03.01.E.002.022.5.2.2.20.</v>
      </c>
      <c r="N87" s="177" t="s">
        <v>58</v>
      </c>
      <c r="O87" s="180">
        <f>+O88</f>
        <v>27200000</v>
      </c>
      <c r="P87" s="67"/>
      <c r="Q87" s="67"/>
      <c r="R87" s="67"/>
      <c r="S87" s="178">
        <f t="shared" ref="S87:X87" si="37">+S88</f>
        <v>0</v>
      </c>
      <c r="T87" s="178">
        <f t="shared" si="37"/>
        <v>26932359</v>
      </c>
      <c r="U87" s="178">
        <f t="shared" si="37"/>
        <v>26932359</v>
      </c>
      <c r="V87" s="178">
        <f t="shared" si="37"/>
        <v>0</v>
      </c>
      <c r="W87" s="178">
        <f t="shared" si="37"/>
        <v>0</v>
      </c>
      <c r="X87" s="178">
        <f t="shared" si="37"/>
        <v>0</v>
      </c>
      <c r="Y87" s="67">
        <f t="shared" si="12"/>
        <v>26932359</v>
      </c>
      <c r="Z87" s="67">
        <f t="shared" si="10"/>
        <v>267641</v>
      </c>
      <c r="AA87" s="256">
        <f t="shared" si="15"/>
        <v>0.99016025735294122</v>
      </c>
      <c r="AB87" s="178"/>
      <c r="AC87" s="50"/>
      <c r="AD87" s="68"/>
    </row>
    <row r="88" spans="1:30" s="69" customFormat="1" ht="33" x14ac:dyDescent="0.25">
      <c r="A88" s="95">
        <v>4</v>
      </c>
      <c r="B88" s="96" t="s">
        <v>20</v>
      </c>
      <c r="C88" s="97">
        <v>4</v>
      </c>
      <c r="D88" s="96" t="s">
        <v>20</v>
      </c>
      <c r="E88" s="98" t="s">
        <v>21</v>
      </c>
      <c r="F88" s="99" t="s">
        <v>70</v>
      </c>
      <c r="G88" s="99" t="s">
        <v>72</v>
      </c>
      <c r="H88" s="96" t="s">
        <v>12</v>
      </c>
      <c r="I88" s="99" t="s">
        <v>9</v>
      </c>
      <c r="J88" s="99" t="s">
        <v>9</v>
      </c>
      <c r="K88" s="99" t="s">
        <v>57</v>
      </c>
      <c r="L88" s="99" t="s">
        <v>20</v>
      </c>
      <c r="M88" s="100" t="str">
        <f>CONCATENATE(A88,".",B88,".",C88,".",D88,".",E88,".",F88,".",G88,".",H88,".",I88,".",J88,".",K88,".",L88)</f>
        <v>4.03.4.03.01.E.002.022.5.2.2.20.03</v>
      </c>
      <c r="N88" s="65" t="str">
        <f>VLOOKUP(M88,[2]DATABASE!B:L,11,FALSE)</f>
        <v>Belanja Pemeliharaan Bangunan Pemerintah</v>
      </c>
      <c r="O88" s="180">
        <f>IF(L88&lt;&gt;"",VLOOKUP(M88,[2]DATABASE!B:M,12,FALSE),"")</f>
        <v>27200000</v>
      </c>
      <c r="P88" s="67"/>
      <c r="Q88" s="67"/>
      <c r="R88" s="67"/>
      <c r="S88" s="179">
        <f>IF(ISERROR(VLOOKUP(M88,[2]DATABASE!$B:$Y,19,FALSE)),"",VLOOKUP(M88,[2]DATABASE!$B:$Y,19,FALSE))</f>
        <v>0</v>
      </c>
      <c r="T88" s="180">
        <f>IF(ISERROR(VLOOKUP(M88,[2]DATABASE!$B:$Y,20,FALSE)),"",VLOOKUP(M88,[2]DATABASE!$B:$Y,20,FALSE))</f>
        <v>26932359</v>
      </c>
      <c r="U88" s="180">
        <f>+S88+T88</f>
        <v>26932359</v>
      </c>
      <c r="V88" s="180">
        <f>IF(ISERROR(VLOOKUP(M88,[2]DATABASE!$B:$Y,22,FALSE)),"",VLOOKUP(M88,[2]DATABASE!$B:$Y,22,FALSE))</f>
        <v>0</v>
      </c>
      <c r="W88" s="180">
        <f>IF(ISERROR(VLOOKUP(M88,[2]DATABASE!$B:$Y,23,FALSE)),"",VLOOKUP(M88,[2]DATABASE!$B:$Y,23,FALSE))</f>
        <v>0</v>
      </c>
      <c r="X88" s="180">
        <f>+V88+W88</f>
        <v>0</v>
      </c>
      <c r="Y88" s="180">
        <f t="shared" si="12"/>
        <v>26932359</v>
      </c>
      <c r="Z88" s="180">
        <f t="shared" si="10"/>
        <v>267641</v>
      </c>
      <c r="AA88" s="245">
        <f t="shared" si="15"/>
        <v>0.99016025735294122</v>
      </c>
      <c r="AB88" s="178"/>
      <c r="AC88" s="50"/>
      <c r="AD88" s="68"/>
    </row>
    <row r="89" spans="1:30" s="143" customFormat="1" ht="16.5" x14ac:dyDescent="0.25">
      <c r="A89" s="165">
        <v>4</v>
      </c>
      <c r="B89" s="166" t="s">
        <v>20</v>
      </c>
      <c r="C89" s="167">
        <v>4</v>
      </c>
      <c r="D89" s="166" t="s">
        <v>20</v>
      </c>
      <c r="E89" s="168" t="s">
        <v>21</v>
      </c>
      <c r="F89" s="169" t="s">
        <v>70</v>
      </c>
      <c r="G89" s="169" t="s">
        <v>72</v>
      </c>
      <c r="H89" s="166" t="s">
        <v>12</v>
      </c>
      <c r="I89" s="169" t="s">
        <v>9</v>
      </c>
      <c r="J89" s="169" t="s">
        <v>10</v>
      </c>
      <c r="K89" s="169"/>
      <c r="L89" s="166"/>
      <c r="M89" s="100" t="str">
        <f t="shared" si="8"/>
        <v>4.03.4.03.01.E.002.022.5.2.3..</v>
      </c>
      <c r="N89" s="170" t="s">
        <v>59</v>
      </c>
      <c r="O89" s="172">
        <f>+O90</f>
        <v>129550000</v>
      </c>
      <c r="P89" s="172"/>
      <c r="Q89" s="172"/>
      <c r="R89" s="172"/>
      <c r="S89" s="171">
        <f t="shared" ref="S89:X90" si="38">+S90</f>
        <v>0</v>
      </c>
      <c r="T89" s="171">
        <f t="shared" si="38"/>
        <v>117017675</v>
      </c>
      <c r="U89" s="171">
        <f t="shared" si="38"/>
        <v>117017675</v>
      </c>
      <c r="V89" s="171">
        <f t="shared" si="38"/>
        <v>0</v>
      </c>
      <c r="W89" s="171">
        <f t="shared" si="38"/>
        <v>0</v>
      </c>
      <c r="X89" s="171">
        <f t="shared" si="38"/>
        <v>0</v>
      </c>
      <c r="Y89" s="172">
        <f t="shared" si="12"/>
        <v>117017675</v>
      </c>
      <c r="Z89" s="172">
        <f t="shared" si="10"/>
        <v>12532325</v>
      </c>
      <c r="AA89" s="254">
        <f t="shared" si="15"/>
        <v>0.90326263990737166</v>
      </c>
      <c r="AB89" s="171"/>
      <c r="AC89" s="37"/>
      <c r="AD89" s="68"/>
    </row>
    <row r="90" spans="1:30" s="143" customFormat="1" ht="28.5" x14ac:dyDescent="0.25">
      <c r="A90" s="136">
        <v>4</v>
      </c>
      <c r="B90" s="137" t="s">
        <v>20</v>
      </c>
      <c r="C90" s="138">
        <v>4</v>
      </c>
      <c r="D90" s="137" t="s">
        <v>20</v>
      </c>
      <c r="E90" s="139" t="s">
        <v>21</v>
      </c>
      <c r="F90" s="140" t="s">
        <v>70</v>
      </c>
      <c r="G90" s="140" t="s">
        <v>72</v>
      </c>
      <c r="H90" s="137" t="s">
        <v>12</v>
      </c>
      <c r="I90" s="140" t="s">
        <v>9</v>
      </c>
      <c r="J90" s="140" t="s">
        <v>10</v>
      </c>
      <c r="K90" s="140" t="s">
        <v>74</v>
      </c>
      <c r="L90" s="137"/>
      <c r="M90" s="112" t="str">
        <f t="shared" si="8"/>
        <v>4.03.4.03.01.E.002.022.5.2.3.36.</v>
      </c>
      <c r="N90" s="101" t="s">
        <v>75</v>
      </c>
      <c r="O90" s="142">
        <f>+O91</f>
        <v>129550000</v>
      </c>
      <c r="P90" s="142"/>
      <c r="Q90" s="142"/>
      <c r="R90" s="142"/>
      <c r="S90" s="141">
        <f t="shared" si="38"/>
        <v>0</v>
      </c>
      <c r="T90" s="141">
        <f t="shared" si="38"/>
        <v>117017675</v>
      </c>
      <c r="U90" s="141">
        <f t="shared" si="38"/>
        <v>117017675</v>
      </c>
      <c r="V90" s="141">
        <f t="shared" si="38"/>
        <v>0</v>
      </c>
      <c r="W90" s="141">
        <f t="shared" si="38"/>
        <v>0</v>
      </c>
      <c r="X90" s="141">
        <f t="shared" si="38"/>
        <v>0</v>
      </c>
      <c r="Y90" s="142">
        <f t="shared" si="12"/>
        <v>117017675</v>
      </c>
      <c r="Z90" s="142">
        <f t="shared" si="10"/>
        <v>12532325</v>
      </c>
      <c r="AA90" s="252">
        <f t="shared" si="15"/>
        <v>0.90326263990737166</v>
      </c>
      <c r="AB90" s="141"/>
      <c r="AC90" s="37"/>
      <c r="AD90" s="68"/>
    </row>
    <row r="91" spans="1:30" s="143" customFormat="1" ht="49.5" x14ac:dyDescent="0.25">
      <c r="A91" s="95">
        <v>4</v>
      </c>
      <c r="B91" s="96" t="s">
        <v>20</v>
      </c>
      <c r="C91" s="97">
        <v>4</v>
      </c>
      <c r="D91" s="96" t="s">
        <v>20</v>
      </c>
      <c r="E91" s="98" t="s">
        <v>21</v>
      </c>
      <c r="F91" s="96" t="s">
        <v>70</v>
      </c>
      <c r="G91" s="99" t="s">
        <v>72</v>
      </c>
      <c r="H91" s="96" t="s">
        <v>12</v>
      </c>
      <c r="I91" s="99" t="s">
        <v>9</v>
      </c>
      <c r="J91" s="99" t="s">
        <v>10</v>
      </c>
      <c r="K91" s="99" t="s">
        <v>74</v>
      </c>
      <c r="L91" s="99" t="s">
        <v>76</v>
      </c>
      <c r="M91" s="100" t="str">
        <f t="shared" si="8"/>
        <v>4.03.4.03.01.E.002.022.5.2.3.36.26</v>
      </c>
      <c r="N91" s="65" t="str">
        <f>VLOOKUP(M91,[2]DATABASE!B:L,11,FALSE)</f>
        <v>Belanja Modal Perbaikan/Renovasi Konstruksi/Bangunan</v>
      </c>
      <c r="O91" s="67">
        <f>IF(L91&lt;&gt;"",VLOOKUP(M91,[2]DATABASE!B:M,12,FALSE),"")</f>
        <v>129550000</v>
      </c>
      <c r="P91" s="67"/>
      <c r="Q91" s="67"/>
      <c r="R91" s="67"/>
      <c r="S91" s="67">
        <f>IF(ISERROR(VLOOKUP(M91,[2]DATABASE!$B:$Y,19,FALSE)),"",VLOOKUP(M91,[2]DATABASE!$B:$Y,19,FALSE))</f>
        <v>0</v>
      </c>
      <c r="T91" s="67">
        <f>IF(ISERROR(VLOOKUP(M91,[2]DATABASE!$B:$Y,20,FALSE)),"",VLOOKUP(M91,[2]DATABASE!$B:$Y,20,FALSE))</f>
        <v>117017675</v>
      </c>
      <c r="U91" s="67">
        <f>+S91+T91</f>
        <v>117017675</v>
      </c>
      <c r="V91" s="67">
        <f>IF(ISERROR(VLOOKUP(M91,[2]DATABASE!$B:$Y,22,FALSE)),"",VLOOKUP(M91,[2]DATABASE!$B:$Y,22,FALSE))</f>
        <v>0</v>
      </c>
      <c r="W91" s="67">
        <f>IF(ISERROR(VLOOKUP(M91,[2]DATABASE!$B:$Y,23,FALSE)),"",VLOOKUP(M91,[2]DATABASE!$B:$Y,23,FALSE))</f>
        <v>0</v>
      </c>
      <c r="X91" s="67">
        <f>+V91+W91</f>
        <v>0</v>
      </c>
      <c r="Y91" s="67">
        <f t="shared" si="12"/>
        <v>117017675</v>
      </c>
      <c r="Z91" s="67">
        <f t="shared" si="10"/>
        <v>12532325</v>
      </c>
      <c r="AA91" s="245">
        <f t="shared" si="15"/>
        <v>0.90326263990737166</v>
      </c>
      <c r="AB91" s="377" t="s">
        <v>255</v>
      </c>
      <c r="AC91" s="37"/>
      <c r="AD91" s="68"/>
    </row>
    <row r="92" spans="1:30" s="143" customFormat="1" ht="28.5" x14ac:dyDescent="0.25">
      <c r="A92" s="181">
        <v>4</v>
      </c>
      <c r="B92" s="182" t="s">
        <v>20</v>
      </c>
      <c r="C92" s="183">
        <v>4</v>
      </c>
      <c r="D92" s="182" t="s">
        <v>20</v>
      </c>
      <c r="E92" s="184" t="s">
        <v>21</v>
      </c>
      <c r="F92" s="185" t="s">
        <v>70</v>
      </c>
      <c r="G92" s="185" t="s">
        <v>77</v>
      </c>
      <c r="H92" s="182"/>
      <c r="I92" s="185"/>
      <c r="J92" s="185"/>
      <c r="K92" s="185" t="s">
        <v>38</v>
      </c>
      <c r="L92" s="182"/>
      <c r="M92" s="112" t="str">
        <f t="shared" si="8"/>
        <v>4.03.4.03.01.E.002.024.....</v>
      </c>
      <c r="N92" s="186" t="s">
        <v>78</v>
      </c>
      <c r="O92" s="188">
        <f>O93</f>
        <v>43597000</v>
      </c>
      <c r="P92" s="188"/>
      <c r="Q92" s="188"/>
      <c r="R92" s="188"/>
      <c r="S92" s="187">
        <f t="shared" ref="S92:X93" si="39">S93</f>
        <v>0</v>
      </c>
      <c r="T92" s="187">
        <f t="shared" si="39"/>
        <v>0</v>
      </c>
      <c r="U92" s="187">
        <f t="shared" si="39"/>
        <v>0</v>
      </c>
      <c r="V92" s="187">
        <f t="shared" si="39"/>
        <v>34660460</v>
      </c>
      <c r="W92" s="187">
        <f t="shared" si="39"/>
        <v>4830260</v>
      </c>
      <c r="X92" s="187">
        <f t="shared" si="39"/>
        <v>39490720</v>
      </c>
      <c r="Y92" s="189">
        <f t="shared" si="12"/>
        <v>39490720</v>
      </c>
      <c r="Z92" s="188">
        <f t="shared" si="10"/>
        <v>4106280</v>
      </c>
      <c r="AA92" s="250">
        <f t="shared" si="15"/>
        <v>0.90581278528339104</v>
      </c>
      <c r="AB92" s="187"/>
      <c r="AC92" s="37"/>
      <c r="AD92" s="68"/>
    </row>
    <row r="93" spans="1:30" s="135" customFormat="1" ht="14.25" x14ac:dyDescent="0.25">
      <c r="A93" s="126">
        <v>4</v>
      </c>
      <c r="B93" s="127" t="s">
        <v>20</v>
      </c>
      <c r="C93" s="128">
        <v>4</v>
      </c>
      <c r="D93" s="127" t="s">
        <v>20</v>
      </c>
      <c r="E93" s="129" t="s">
        <v>21</v>
      </c>
      <c r="F93" s="130" t="s">
        <v>70</v>
      </c>
      <c r="G93" s="130" t="s">
        <v>77</v>
      </c>
      <c r="H93" s="127" t="s">
        <v>12</v>
      </c>
      <c r="I93" s="130" t="s">
        <v>9</v>
      </c>
      <c r="J93" s="130" t="s">
        <v>9</v>
      </c>
      <c r="K93" s="130" t="s">
        <v>38</v>
      </c>
      <c r="L93" s="127"/>
      <c r="M93" s="112" t="str">
        <f t="shared" si="8"/>
        <v>4.03.4.03.01.E.002.024.5.2.2..</v>
      </c>
      <c r="N93" s="174" t="s">
        <v>42</v>
      </c>
      <c r="O93" s="176">
        <f>O94</f>
        <v>43597000</v>
      </c>
      <c r="P93" s="176"/>
      <c r="Q93" s="176"/>
      <c r="R93" s="176"/>
      <c r="S93" s="175">
        <f t="shared" si="39"/>
        <v>0</v>
      </c>
      <c r="T93" s="175">
        <f t="shared" si="39"/>
        <v>0</v>
      </c>
      <c r="U93" s="175">
        <f t="shared" si="39"/>
        <v>0</v>
      </c>
      <c r="V93" s="175">
        <f t="shared" si="39"/>
        <v>34660460</v>
      </c>
      <c r="W93" s="175">
        <f t="shared" si="39"/>
        <v>4830260</v>
      </c>
      <c r="X93" s="175">
        <f t="shared" si="39"/>
        <v>39490720</v>
      </c>
      <c r="Y93" s="133">
        <f t="shared" si="12"/>
        <v>39490720</v>
      </c>
      <c r="Z93" s="176">
        <f t="shared" si="10"/>
        <v>4106280</v>
      </c>
      <c r="AA93" s="255">
        <f t="shared" si="15"/>
        <v>0.90581278528339104</v>
      </c>
      <c r="AB93" s="175"/>
      <c r="AC93" s="134"/>
      <c r="AD93" s="68"/>
    </row>
    <row r="94" spans="1:30" s="69" customFormat="1" ht="33" x14ac:dyDescent="0.25">
      <c r="A94" s="95">
        <v>4</v>
      </c>
      <c r="B94" s="96" t="s">
        <v>20</v>
      </c>
      <c r="C94" s="97">
        <v>4</v>
      </c>
      <c r="D94" s="96" t="s">
        <v>20</v>
      </c>
      <c r="E94" s="98" t="s">
        <v>21</v>
      </c>
      <c r="F94" s="99" t="s">
        <v>70</v>
      </c>
      <c r="G94" s="99" t="s">
        <v>77</v>
      </c>
      <c r="H94" s="96" t="s">
        <v>12</v>
      </c>
      <c r="I94" s="99" t="s">
        <v>9</v>
      </c>
      <c r="J94" s="99" t="s">
        <v>9</v>
      </c>
      <c r="K94" s="99" t="s">
        <v>29</v>
      </c>
      <c r="L94" s="96"/>
      <c r="M94" s="100" t="str">
        <f t="shared" si="8"/>
        <v>4.03.4.03.01.E.002.024.5.2.2.05.</v>
      </c>
      <c r="N94" s="177" t="s">
        <v>55</v>
      </c>
      <c r="O94" s="180">
        <f>O95+O96+O97</f>
        <v>43597000</v>
      </c>
      <c r="P94" s="67"/>
      <c r="Q94" s="67"/>
      <c r="R94" s="67"/>
      <c r="S94" s="178">
        <f t="shared" ref="S94:X94" si="40">S95+S96+S97</f>
        <v>0</v>
      </c>
      <c r="T94" s="178">
        <f t="shared" si="40"/>
        <v>0</v>
      </c>
      <c r="U94" s="178">
        <f t="shared" si="40"/>
        <v>0</v>
      </c>
      <c r="V94" s="178">
        <f t="shared" si="40"/>
        <v>34660460</v>
      </c>
      <c r="W94" s="178">
        <f t="shared" si="40"/>
        <v>4830260</v>
      </c>
      <c r="X94" s="178">
        <f t="shared" si="40"/>
        <v>39490720</v>
      </c>
      <c r="Y94" s="67">
        <f t="shared" si="12"/>
        <v>39490720</v>
      </c>
      <c r="Z94" s="67">
        <f t="shared" si="10"/>
        <v>4106280</v>
      </c>
      <c r="AA94" s="256">
        <f t="shared" si="15"/>
        <v>0.90581278528339104</v>
      </c>
      <c r="AB94" s="178"/>
      <c r="AC94" s="50"/>
      <c r="AD94" s="68"/>
    </row>
    <row r="95" spans="1:30" s="69" customFormat="1" ht="54" customHeight="1" x14ac:dyDescent="0.25">
      <c r="A95" s="95">
        <v>4</v>
      </c>
      <c r="B95" s="96" t="s">
        <v>20</v>
      </c>
      <c r="C95" s="97">
        <v>4</v>
      </c>
      <c r="D95" s="96" t="s">
        <v>20</v>
      </c>
      <c r="E95" s="98" t="s">
        <v>21</v>
      </c>
      <c r="F95" s="99" t="s">
        <v>70</v>
      </c>
      <c r="G95" s="99" t="s">
        <v>77</v>
      </c>
      <c r="H95" s="96" t="s">
        <v>12</v>
      </c>
      <c r="I95" s="99" t="s">
        <v>9</v>
      </c>
      <c r="J95" s="99" t="s">
        <v>9</v>
      </c>
      <c r="K95" s="99" t="s">
        <v>29</v>
      </c>
      <c r="L95" s="96" t="s">
        <v>27</v>
      </c>
      <c r="M95" s="100" t="str">
        <f t="shared" si="8"/>
        <v>4.03.4.03.01.E.002.024.5.2.2.05.01</v>
      </c>
      <c r="N95" s="177" t="str">
        <f>VLOOKUP(M95,[2]DATABASE!B:L,11,FALSE)</f>
        <v>Belanja Jasa Service</v>
      </c>
      <c r="O95" s="180">
        <f>IF(L95&lt;&gt;"",VLOOKUP(M95,[2]DATABASE!B:M,12,FALSE),"")</f>
        <v>3920000</v>
      </c>
      <c r="P95" s="67"/>
      <c r="Q95" s="67"/>
      <c r="R95" s="67"/>
      <c r="S95" s="179">
        <f>IF(ISERROR(VLOOKUP(M95,[2]DATABASE!$B:$Y,19,FALSE)),"",VLOOKUP(M95,[2]DATABASE!$B:$Y,19,FALSE))</f>
        <v>0</v>
      </c>
      <c r="T95" s="180">
        <f>IF(ISERROR(VLOOKUP(M95,[2]DATABASE!$B:$Y,20,FALSE)),"",VLOOKUP(M95,[2]DATABASE!$B:$Y,20,FALSE))</f>
        <v>0</v>
      </c>
      <c r="U95" s="180">
        <f>+S95+T95</f>
        <v>0</v>
      </c>
      <c r="V95" s="180">
        <f>IF(ISERROR(VLOOKUP(M95,[2]DATABASE!$B:$Y,22,FALSE)),"",VLOOKUP(M95,[2]DATABASE!$B:$Y,22,FALSE))</f>
        <v>2323000</v>
      </c>
      <c r="W95" s="180">
        <f>IF(ISERROR(VLOOKUP(M95,[2]DATABASE!$B:$Y,23,FALSE)),"",VLOOKUP(M95,[2]DATABASE!$B:$Y,23,FALSE))</f>
        <v>730000</v>
      </c>
      <c r="X95" s="180">
        <f>+V95+W95</f>
        <v>3053000</v>
      </c>
      <c r="Y95" s="180">
        <f t="shared" si="12"/>
        <v>3053000</v>
      </c>
      <c r="Z95" s="180">
        <f t="shared" ref="Z95" si="41">O95-Y95</f>
        <v>867000</v>
      </c>
      <c r="AA95" s="245">
        <f t="shared" si="15"/>
        <v>0.77882653061224494</v>
      </c>
      <c r="AB95" s="377" t="s">
        <v>235</v>
      </c>
      <c r="AC95" s="50"/>
      <c r="AD95" s="68"/>
    </row>
    <row r="96" spans="1:30" s="69" customFormat="1" ht="49.5" customHeight="1" x14ac:dyDescent="0.25">
      <c r="A96" s="95">
        <v>4</v>
      </c>
      <c r="B96" s="96" t="s">
        <v>20</v>
      </c>
      <c r="C96" s="97">
        <v>4</v>
      </c>
      <c r="D96" s="96" t="s">
        <v>20</v>
      </c>
      <c r="E96" s="98" t="s">
        <v>21</v>
      </c>
      <c r="F96" s="99" t="s">
        <v>70</v>
      </c>
      <c r="G96" s="99" t="s">
        <v>77</v>
      </c>
      <c r="H96" s="96" t="s">
        <v>12</v>
      </c>
      <c r="I96" s="99" t="s">
        <v>9</v>
      </c>
      <c r="J96" s="99" t="s">
        <v>9</v>
      </c>
      <c r="K96" s="99" t="s">
        <v>29</v>
      </c>
      <c r="L96" s="96" t="s">
        <v>28</v>
      </c>
      <c r="M96" s="100" t="str">
        <f t="shared" si="8"/>
        <v>4.03.4.03.01.E.002.024.5.2.2.05.02</v>
      </c>
      <c r="N96" s="177" t="str">
        <f>VLOOKUP(M96,[2]DATABASE!B:L,11,FALSE)</f>
        <v>Belanja Penggantian Suku Cadang</v>
      </c>
      <c r="O96" s="180">
        <f>IF(L96&lt;&gt;"",VLOOKUP(M96,[2]DATABASE!B:M,12,FALSE),"")</f>
        <v>14623000</v>
      </c>
      <c r="P96" s="67"/>
      <c r="Q96" s="67"/>
      <c r="R96" s="67"/>
      <c r="S96" s="179">
        <f>IF(ISERROR(VLOOKUP(M96,[2]DATABASE!$B:$Y,19,FALSE)),"",VLOOKUP(M96,[2]DATABASE!$B:$Y,19,FALSE))</f>
        <v>0</v>
      </c>
      <c r="T96" s="180">
        <f>IF(ISERROR(VLOOKUP(M96,[2]DATABASE!$B:$Y,20,FALSE)),"",VLOOKUP(M96,[2]DATABASE!$B:$Y,20,FALSE))</f>
        <v>0</v>
      </c>
      <c r="U96" s="180">
        <f>+S96+T96</f>
        <v>0</v>
      </c>
      <c r="V96" s="180">
        <f>IF(ISERROR(VLOOKUP(M96,[2]DATABASE!$B:$Y,22,FALSE)),"",VLOOKUP(M96,[2]DATABASE!$B:$Y,22,FALSE))</f>
        <v>9519000</v>
      </c>
      <c r="W96" s="180">
        <f>IF(ISERROR(VLOOKUP(M96,[2]DATABASE!$B:$Y,23,FALSE)),"",VLOOKUP(M96,[2]DATABASE!$B:$Y,23,FALSE))</f>
        <v>2016000</v>
      </c>
      <c r="X96" s="180">
        <f>+V96+W96</f>
        <v>11535000</v>
      </c>
      <c r="Y96" s="180">
        <f t="shared" ref="Y96:Y111" si="42">U96+X96</f>
        <v>11535000</v>
      </c>
      <c r="Z96" s="180">
        <f>O96-Y96</f>
        <v>3088000</v>
      </c>
      <c r="AA96" s="245">
        <f t="shared" si="15"/>
        <v>0.78882582233467824</v>
      </c>
      <c r="AB96" s="377" t="s">
        <v>235</v>
      </c>
      <c r="AC96" s="50"/>
      <c r="AD96" s="68"/>
    </row>
    <row r="97" spans="1:30" s="69" customFormat="1" ht="33" x14ac:dyDescent="0.25">
      <c r="A97" s="95">
        <v>4</v>
      </c>
      <c r="B97" s="96" t="s">
        <v>20</v>
      </c>
      <c r="C97" s="97">
        <v>4</v>
      </c>
      <c r="D97" s="96" t="s">
        <v>20</v>
      </c>
      <c r="E97" s="98" t="s">
        <v>21</v>
      </c>
      <c r="F97" s="99" t="s">
        <v>70</v>
      </c>
      <c r="G97" s="99" t="s">
        <v>77</v>
      </c>
      <c r="H97" s="96" t="s">
        <v>12</v>
      </c>
      <c r="I97" s="99" t="s">
        <v>9</v>
      </c>
      <c r="J97" s="99" t="s">
        <v>9</v>
      </c>
      <c r="K97" s="99" t="s">
        <v>29</v>
      </c>
      <c r="L97" s="99" t="s">
        <v>52</v>
      </c>
      <c r="M97" s="100" t="str">
        <f>CONCATENATE(A97,".",B97,".",C97,".",D97,".",E97,".",F97,".",G97,".",H97,".",I97,".",J97,".",K97,".",L97)</f>
        <v>4.03.4.03.01.E.002.024.5.2.2.05.04</v>
      </c>
      <c r="N97" s="177" t="str">
        <f>VLOOKUP(M97,[2]DATABASE!B:L,11,FALSE)</f>
        <v>Belanja Bahan Bakar Minyak/Gas dan Pelumas</v>
      </c>
      <c r="O97" s="180">
        <f>IF(L97&lt;&gt;"",VLOOKUP(M97,[2]DATABASE!B:M,12,FALSE),"")</f>
        <v>25054000</v>
      </c>
      <c r="P97" s="67"/>
      <c r="Q97" s="67"/>
      <c r="R97" s="67"/>
      <c r="S97" s="190">
        <f>IF(ISERROR(VLOOKUP(M97,[2]DATABASE!$B:$Y,19,FALSE)),"",VLOOKUP(M97,[2]DATABASE!$B:$Y,19,FALSE))</f>
        <v>0</v>
      </c>
      <c r="T97" s="67">
        <f>IF(ISERROR(VLOOKUP(M97,[2]DATABASE!$B:$Y,20,FALSE)),"",VLOOKUP(M97,[2]DATABASE!$B:$Y,20,FALSE))</f>
        <v>0</v>
      </c>
      <c r="U97" s="67">
        <f>+S97+T97</f>
        <v>0</v>
      </c>
      <c r="V97" s="67">
        <f>IF(ISERROR(VLOOKUP(M97,[2]DATABASE!$B:$Y,22,FALSE)),"",VLOOKUP(M97,[2]DATABASE!$B:$Y,22,FALSE))</f>
        <v>22818460</v>
      </c>
      <c r="W97" s="67">
        <f>IF(ISERROR(VLOOKUP(M97,[2]DATABASE!$B:$Y,23,FALSE)),"",VLOOKUP(M97,[2]DATABASE!$B:$Y,23,FALSE))</f>
        <v>2084260</v>
      </c>
      <c r="X97" s="67">
        <f>+V97+W97</f>
        <v>24902720</v>
      </c>
      <c r="Y97" s="67">
        <f t="shared" si="42"/>
        <v>24902720</v>
      </c>
      <c r="Z97" s="67">
        <f t="shared" ref="Z97:Z111" si="43">O97-Y97</f>
        <v>151280</v>
      </c>
      <c r="AA97" s="245">
        <f t="shared" si="15"/>
        <v>0.993961842420372</v>
      </c>
      <c r="AB97" s="178"/>
      <c r="AC97" s="50"/>
      <c r="AD97" s="68"/>
    </row>
    <row r="98" spans="1:30" s="69" customFormat="1" ht="16.5" x14ac:dyDescent="0.25">
      <c r="A98" s="95"/>
      <c r="B98" s="96"/>
      <c r="C98" s="97"/>
      <c r="D98" s="96"/>
      <c r="E98" s="98"/>
      <c r="F98" s="96"/>
      <c r="G98" s="99"/>
      <c r="H98" s="96"/>
      <c r="I98" s="99"/>
      <c r="J98" s="99"/>
      <c r="K98" s="99"/>
      <c r="L98" s="99"/>
      <c r="M98" s="100"/>
      <c r="N98" s="65"/>
      <c r="O98" s="67"/>
      <c r="P98" s="67"/>
      <c r="Q98" s="67"/>
      <c r="R98" s="67"/>
      <c r="S98" s="179"/>
      <c r="T98" s="180"/>
      <c r="U98" s="180"/>
      <c r="V98" s="180"/>
      <c r="W98" s="180"/>
      <c r="X98" s="180"/>
      <c r="Y98" s="67"/>
      <c r="Z98" s="67"/>
      <c r="AA98" s="245"/>
      <c r="AB98" s="66"/>
      <c r="AC98" s="50"/>
      <c r="AD98" s="59"/>
    </row>
    <row r="99" spans="1:30" s="69" customFormat="1" ht="42.75" x14ac:dyDescent="0.25">
      <c r="A99" s="191">
        <v>4</v>
      </c>
      <c r="B99" s="192" t="s">
        <v>20</v>
      </c>
      <c r="C99" s="193">
        <v>4</v>
      </c>
      <c r="D99" s="192" t="s">
        <v>20</v>
      </c>
      <c r="E99" s="194" t="s">
        <v>21</v>
      </c>
      <c r="F99" s="111" t="s">
        <v>79</v>
      </c>
      <c r="G99" s="192"/>
      <c r="H99" s="192" t="s">
        <v>38</v>
      </c>
      <c r="I99" s="195" t="s">
        <v>38</v>
      </c>
      <c r="J99" s="195" t="s">
        <v>38</v>
      </c>
      <c r="K99" s="195" t="s">
        <v>38</v>
      </c>
      <c r="L99" s="192"/>
      <c r="M99" s="112" t="str">
        <f>CONCATENATE(A99,".",B99,".",C99,".",D99,".",E99,".",F99,".",G99,".",H99,".",I99,".",J99,".",K99,".",L99)</f>
        <v>4.03.4.03.01.E.005......</v>
      </c>
      <c r="N99" s="196" t="s">
        <v>80</v>
      </c>
      <c r="O99" s="198">
        <f>O100</f>
        <v>20000000</v>
      </c>
      <c r="P99" s="198"/>
      <c r="Q99" s="198"/>
      <c r="R99" s="198"/>
      <c r="S99" s="197">
        <f t="shared" ref="S99:X101" si="44">S100</f>
        <v>0</v>
      </c>
      <c r="T99" s="197">
        <f t="shared" si="44"/>
        <v>0</v>
      </c>
      <c r="U99" s="197">
        <f t="shared" si="44"/>
        <v>0</v>
      </c>
      <c r="V99" s="197">
        <f t="shared" si="44"/>
        <v>2750000</v>
      </c>
      <c r="W99" s="197">
        <f t="shared" si="44"/>
        <v>12000000</v>
      </c>
      <c r="X99" s="197">
        <f t="shared" si="44"/>
        <v>14750000</v>
      </c>
      <c r="Y99" s="198">
        <f>U99+X99</f>
        <v>14750000</v>
      </c>
      <c r="Z99" s="198">
        <f>O99-Y99</f>
        <v>5250000</v>
      </c>
      <c r="AA99" s="249">
        <f t="shared" ref="AA99:AA155" si="45">+Y99/O99</f>
        <v>0.73750000000000004</v>
      </c>
      <c r="AB99" s="197"/>
      <c r="AC99" s="50"/>
      <c r="AD99" s="199"/>
    </row>
    <row r="100" spans="1:30" s="69" customFormat="1" ht="28.5" x14ac:dyDescent="0.25">
      <c r="A100" s="181">
        <v>4</v>
      </c>
      <c r="B100" s="182" t="s">
        <v>20</v>
      </c>
      <c r="C100" s="183">
        <v>4</v>
      </c>
      <c r="D100" s="182" t="s">
        <v>20</v>
      </c>
      <c r="E100" s="184" t="s">
        <v>21</v>
      </c>
      <c r="F100" s="121" t="s">
        <v>79</v>
      </c>
      <c r="G100" s="185" t="s">
        <v>81</v>
      </c>
      <c r="H100" s="182" t="s">
        <v>38</v>
      </c>
      <c r="I100" s="185" t="s">
        <v>38</v>
      </c>
      <c r="J100" s="185" t="s">
        <v>38</v>
      </c>
      <c r="K100" s="185" t="s">
        <v>38</v>
      </c>
      <c r="L100" s="185"/>
      <c r="M100" s="112" t="str">
        <f>CONCATENATE(A100,".",B100,".",C100,".",D100,".",E100,".",F100,".",G100,".",H100,".",I100,".",J100,".",K100,".",L100)</f>
        <v>4.03.4.03.01.E.005.006.....</v>
      </c>
      <c r="N100" s="200" t="s">
        <v>82</v>
      </c>
      <c r="O100" s="189">
        <f>O101</f>
        <v>20000000</v>
      </c>
      <c r="P100" s="189"/>
      <c r="Q100" s="189"/>
      <c r="R100" s="189"/>
      <c r="S100" s="201">
        <f t="shared" si="44"/>
        <v>0</v>
      </c>
      <c r="T100" s="201">
        <f t="shared" si="44"/>
        <v>0</v>
      </c>
      <c r="U100" s="201">
        <f t="shared" si="44"/>
        <v>0</v>
      </c>
      <c r="V100" s="201">
        <f t="shared" si="44"/>
        <v>2750000</v>
      </c>
      <c r="W100" s="201">
        <f t="shared" si="44"/>
        <v>12000000</v>
      </c>
      <c r="X100" s="201">
        <f t="shared" si="44"/>
        <v>14750000</v>
      </c>
      <c r="Y100" s="189">
        <f>U100+X100</f>
        <v>14750000</v>
      </c>
      <c r="Z100" s="189">
        <f>O100-Y100</f>
        <v>5250000</v>
      </c>
      <c r="AA100" s="250">
        <f t="shared" si="45"/>
        <v>0.73750000000000004</v>
      </c>
      <c r="AB100" s="201"/>
      <c r="AC100" s="50"/>
      <c r="AD100" s="68"/>
    </row>
    <row r="101" spans="1:30" s="143" customFormat="1" ht="14.25" x14ac:dyDescent="0.25">
      <c r="A101" s="126">
        <v>4</v>
      </c>
      <c r="B101" s="127" t="s">
        <v>20</v>
      </c>
      <c r="C101" s="128">
        <v>4</v>
      </c>
      <c r="D101" s="127" t="s">
        <v>20</v>
      </c>
      <c r="E101" s="129" t="s">
        <v>21</v>
      </c>
      <c r="F101" s="130" t="s">
        <v>79</v>
      </c>
      <c r="G101" s="130" t="s">
        <v>81</v>
      </c>
      <c r="H101" s="127" t="s">
        <v>12</v>
      </c>
      <c r="I101" s="130" t="s">
        <v>9</v>
      </c>
      <c r="J101" s="130" t="s">
        <v>9</v>
      </c>
      <c r="K101" s="130" t="s">
        <v>38</v>
      </c>
      <c r="L101" s="127"/>
      <c r="M101" s="112" t="str">
        <f>CONCATENATE(A101,".",B101,".",C101,".",D101,".",E101,".",F101,".",G101,".",H101,".",I101,".",J101,".",K101,".",L101)</f>
        <v>4.03.4.03.01.E.005.006.5.2.2..</v>
      </c>
      <c r="N101" s="174" t="s">
        <v>42</v>
      </c>
      <c r="O101" s="176">
        <f>O102</f>
        <v>20000000</v>
      </c>
      <c r="P101" s="176"/>
      <c r="Q101" s="176"/>
      <c r="R101" s="176"/>
      <c r="S101" s="175">
        <f t="shared" si="44"/>
        <v>0</v>
      </c>
      <c r="T101" s="175">
        <f t="shared" si="44"/>
        <v>0</v>
      </c>
      <c r="U101" s="175">
        <f t="shared" si="44"/>
        <v>0</v>
      </c>
      <c r="V101" s="175">
        <f t="shared" si="44"/>
        <v>2750000</v>
      </c>
      <c r="W101" s="175">
        <f t="shared" si="44"/>
        <v>12000000</v>
      </c>
      <c r="X101" s="175">
        <f t="shared" si="44"/>
        <v>14750000</v>
      </c>
      <c r="Y101" s="133">
        <f>U101+X101</f>
        <v>14750000</v>
      </c>
      <c r="Z101" s="176">
        <f>O101-Y101</f>
        <v>5250000</v>
      </c>
      <c r="AA101" s="255">
        <f t="shared" si="45"/>
        <v>0.73750000000000004</v>
      </c>
      <c r="AB101" s="175"/>
      <c r="AC101" s="37"/>
      <c r="AD101" s="68"/>
    </row>
    <row r="102" spans="1:30" s="143" customFormat="1" ht="42.75" x14ac:dyDescent="0.25">
      <c r="A102" s="136">
        <v>4</v>
      </c>
      <c r="B102" s="137" t="s">
        <v>20</v>
      </c>
      <c r="C102" s="138">
        <v>4</v>
      </c>
      <c r="D102" s="137" t="s">
        <v>20</v>
      </c>
      <c r="E102" s="139" t="s">
        <v>21</v>
      </c>
      <c r="F102" s="140" t="s">
        <v>79</v>
      </c>
      <c r="G102" s="140" t="s">
        <v>81</v>
      </c>
      <c r="H102" s="137" t="s">
        <v>12</v>
      </c>
      <c r="I102" s="140" t="s">
        <v>9</v>
      </c>
      <c r="J102" s="140" t="s">
        <v>9</v>
      </c>
      <c r="K102" s="140" t="s">
        <v>83</v>
      </c>
      <c r="L102" s="137"/>
      <c r="M102" s="112" t="str">
        <f>CONCATENATE(A102,".",B102,".",C102,".",D102,".",E102,".",F102,".",G102,".",H102,".",I102,".",J102,".",K102,".",L102)</f>
        <v>4.03.4.03.01.E.005.006.5.2.2.17.</v>
      </c>
      <c r="N102" s="202" t="s">
        <v>84</v>
      </c>
      <c r="O102" s="239">
        <f>+O103</f>
        <v>20000000</v>
      </c>
      <c r="P102" s="142"/>
      <c r="Q102" s="142"/>
      <c r="R102" s="142"/>
      <c r="S102" s="203">
        <f t="shared" ref="S102:X102" si="46">+S103</f>
        <v>0</v>
      </c>
      <c r="T102" s="203">
        <f t="shared" si="46"/>
        <v>0</v>
      </c>
      <c r="U102" s="203">
        <f t="shared" si="46"/>
        <v>0</v>
      </c>
      <c r="V102" s="203">
        <f t="shared" si="46"/>
        <v>2750000</v>
      </c>
      <c r="W102" s="203">
        <f t="shared" si="46"/>
        <v>12000000</v>
      </c>
      <c r="X102" s="203">
        <f t="shared" si="46"/>
        <v>14750000</v>
      </c>
      <c r="Y102" s="142">
        <f>U102+X102</f>
        <v>14750000</v>
      </c>
      <c r="Z102" s="142">
        <f>O102-Y102</f>
        <v>5250000</v>
      </c>
      <c r="AA102" s="257">
        <f t="shared" si="45"/>
        <v>0.73750000000000004</v>
      </c>
      <c r="AB102" s="203"/>
      <c r="AC102" s="37"/>
      <c r="AD102" s="204"/>
    </row>
    <row r="103" spans="1:30" s="69" customFormat="1" ht="33" x14ac:dyDescent="0.25">
      <c r="A103" s="95">
        <v>4</v>
      </c>
      <c r="B103" s="96" t="s">
        <v>20</v>
      </c>
      <c r="C103" s="97">
        <v>4</v>
      </c>
      <c r="D103" s="96" t="s">
        <v>20</v>
      </c>
      <c r="E103" s="98" t="s">
        <v>21</v>
      </c>
      <c r="F103" s="99" t="s">
        <v>79</v>
      </c>
      <c r="G103" s="99" t="s">
        <v>81</v>
      </c>
      <c r="H103" s="96" t="s">
        <v>12</v>
      </c>
      <c r="I103" s="99" t="s">
        <v>9</v>
      </c>
      <c r="J103" s="99" t="s">
        <v>9</v>
      </c>
      <c r="K103" s="99" t="s">
        <v>83</v>
      </c>
      <c r="L103" s="99" t="s">
        <v>27</v>
      </c>
      <c r="M103" s="100" t="str">
        <f>CONCATENATE(A103,".",B103,".",C103,".",D103,".",E103,".",F103,".",G103,".",H103,".",I103,".",J103,".",K103,".",L103)</f>
        <v>4.03.4.03.01.E.005.006.5.2.2.17.01</v>
      </c>
      <c r="N103" s="177" t="str">
        <f>VLOOKUP(M103,[2]DATABASE!B:L,11,FALSE)</f>
        <v>Belanja Kursus-kursus Singkat/Pelatihan</v>
      </c>
      <c r="O103" s="180">
        <f>IF(L103&lt;&gt;"",VLOOKUP(M103,[2]DATABASE!B:M,12,FALSE),"")</f>
        <v>20000000</v>
      </c>
      <c r="P103" s="67"/>
      <c r="Q103" s="67"/>
      <c r="R103" s="67"/>
      <c r="S103" s="179">
        <f>IF(ISERROR(VLOOKUP(M103,[2]DATABASE!$B:$Y,19,FALSE)),"",VLOOKUP(M103,[2]DATABASE!$B:$Y,19,FALSE))</f>
        <v>0</v>
      </c>
      <c r="T103" s="180">
        <f>IF(ISERROR(VLOOKUP(M103,[2]DATABASE!$B:$Y,20,FALSE)),"",VLOOKUP(M103,[2]DATABASE!$B:$Y,20,FALSE))</f>
        <v>0</v>
      </c>
      <c r="U103" s="180">
        <f>+S103+T103</f>
        <v>0</v>
      </c>
      <c r="V103" s="180">
        <f>IF(ISERROR(VLOOKUP(M103,[2]DATABASE!$B:$Y,22,FALSE)),"",VLOOKUP(M103,[2]DATABASE!$B:$Y,22,FALSE))</f>
        <v>2750000</v>
      </c>
      <c r="W103" s="180">
        <f>IF(ISERROR(VLOOKUP(M103,[2]DATABASE!$B:$Y,23,FALSE)),"",VLOOKUP(M103,[2]DATABASE!$B:$Y,23,FALSE))</f>
        <v>12000000</v>
      </c>
      <c r="X103" s="180">
        <f>+V103+W103</f>
        <v>14750000</v>
      </c>
      <c r="Y103" s="180">
        <f>U103+X103</f>
        <v>14750000</v>
      </c>
      <c r="Z103" s="180">
        <f>O103-Y103</f>
        <v>5250000</v>
      </c>
      <c r="AA103" s="245">
        <f t="shared" si="45"/>
        <v>0.73750000000000004</v>
      </c>
      <c r="AB103" s="377" t="s">
        <v>256</v>
      </c>
      <c r="AC103" s="50"/>
      <c r="AD103" s="68"/>
    </row>
    <row r="104" spans="1:30" s="143" customFormat="1" ht="16.5" x14ac:dyDescent="0.25">
      <c r="A104" s="95"/>
      <c r="B104" s="96"/>
      <c r="C104" s="97"/>
      <c r="D104" s="96"/>
      <c r="E104" s="98"/>
      <c r="F104" s="99"/>
      <c r="G104" s="99"/>
      <c r="H104" s="96"/>
      <c r="I104" s="99"/>
      <c r="J104" s="99"/>
      <c r="K104" s="99"/>
      <c r="L104" s="99"/>
      <c r="M104" s="100"/>
      <c r="N104" s="177"/>
      <c r="O104" s="180"/>
      <c r="P104" s="67"/>
      <c r="Q104" s="67"/>
      <c r="R104" s="67"/>
      <c r="S104" s="179"/>
      <c r="T104" s="180"/>
      <c r="U104" s="180"/>
      <c r="V104" s="180"/>
      <c r="W104" s="180"/>
      <c r="X104" s="180"/>
      <c r="Y104" s="180"/>
      <c r="Z104" s="180"/>
      <c r="AA104" s="256"/>
      <c r="AB104" s="178"/>
      <c r="AC104" s="37"/>
      <c r="AD104" s="68"/>
    </row>
    <row r="105" spans="1:30" s="69" customFormat="1" ht="57" x14ac:dyDescent="0.25">
      <c r="A105" s="191">
        <v>4</v>
      </c>
      <c r="B105" s="192" t="s">
        <v>20</v>
      </c>
      <c r="C105" s="193">
        <v>4</v>
      </c>
      <c r="D105" s="192" t="s">
        <v>20</v>
      </c>
      <c r="E105" s="194" t="s">
        <v>21</v>
      </c>
      <c r="F105" s="111" t="s">
        <v>81</v>
      </c>
      <c r="G105" s="192"/>
      <c r="H105" s="192" t="s">
        <v>38</v>
      </c>
      <c r="I105" s="195" t="s">
        <v>38</v>
      </c>
      <c r="J105" s="195" t="s">
        <v>38</v>
      </c>
      <c r="K105" s="195" t="s">
        <v>38</v>
      </c>
      <c r="L105" s="192"/>
      <c r="M105" s="112" t="str">
        <f t="shared" ref="M105:M111" si="47">CONCATENATE(A105,".",B105,".",C105,".",D105,".",E105,".",F105,".",G105,".",H105,".",I105,".",J105,".",K105,".",L105)</f>
        <v>4.03.4.03.01.E.006......</v>
      </c>
      <c r="N105" s="196" t="s">
        <v>85</v>
      </c>
      <c r="O105" s="198">
        <f>O106</f>
        <v>2794000</v>
      </c>
      <c r="P105" s="198"/>
      <c r="Q105" s="198"/>
      <c r="R105" s="198"/>
      <c r="S105" s="197">
        <f t="shared" ref="S105:X106" si="48">S106</f>
        <v>0</v>
      </c>
      <c r="T105" s="197">
        <f t="shared" si="48"/>
        <v>0</v>
      </c>
      <c r="U105" s="197">
        <f t="shared" si="48"/>
        <v>0</v>
      </c>
      <c r="V105" s="197">
        <f t="shared" si="48"/>
        <v>2472000</v>
      </c>
      <c r="W105" s="197">
        <f t="shared" si="48"/>
        <v>180000</v>
      </c>
      <c r="X105" s="197">
        <f t="shared" si="48"/>
        <v>2652000</v>
      </c>
      <c r="Y105" s="198">
        <f t="shared" si="42"/>
        <v>2652000</v>
      </c>
      <c r="Z105" s="198">
        <f t="shared" si="43"/>
        <v>142000</v>
      </c>
      <c r="AA105" s="249">
        <f t="shared" si="45"/>
        <v>0.94917680744452393</v>
      </c>
      <c r="AB105" s="197"/>
      <c r="AC105" s="50"/>
      <c r="AD105" s="68"/>
    </row>
    <row r="106" spans="1:30" s="69" customFormat="1" ht="42.75" x14ac:dyDescent="0.25">
      <c r="A106" s="181">
        <v>4</v>
      </c>
      <c r="B106" s="182" t="s">
        <v>20</v>
      </c>
      <c r="C106" s="183">
        <v>4</v>
      </c>
      <c r="D106" s="182" t="s">
        <v>20</v>
      </c>
      <c r="E106" s="184" t="s">
        <v>21</v>
      </c>
      <c r="F106" s="121" t="s">
        <v>81</v>
      </c>
      <c r="G106" s="185" t="s">
        <v>79</v>
      </c>
      <c r="H106" s="182" t="s">
        <v>38</v>
      </c>
      <c r="I106" s="185" t="s">
        <v>38</v>
      </c>
      <c r="J106" s="185" t="s">
        <v>38</v>
      </c>
      <c r="K106" s="185" t="s">
        <v>38</v>
      </c>
      <c r="L106" s="185"/>
      <c r="M106" s="112" t="str">
        <f t="shared" si="47"/>
        <v>4.03.4.03.01.E.006.005.....</v>
      </c>
      <c r="N106" s="200" t="s">
        <v>86</v>
      </c>
      <c r="O106" s="189">
        <f>O107</f>
        <v>2794000</v>
      </c>
      <c r="P106" s="189"/>
      <c r="Q106" s="189"/>
      <c r="R106" s="189"/>
      <c r="S106" s="201">
        <f t="shared" si="48"/>
        <v>0</v>
      </c>
      <c r="T106" s="201">
        <f t="shared" si="48"/>
        <v>0</v>
      </c>
      <c r="U106" s="201">
        <f t="shared" si="48"/>
        <v>0</v>
      </c>
      <c r="V106" s="201">
        <f t="shared" si="48"/>
        <v>2472000</v>
      </c>
      <c r="W106" s="201">
        <f t="shared" si="48"/>
        <v>180000</v>
      </c>
      <c r="X106" s="201">
        <f t="shared" si="48"/>
        <v>2652000</v>
      </c>
      <c r="Y106" s="189">
        <f t="shared" si="42"/>
        <v>2652000</v>
      </c>
      <c r="Z106" s="189">
        <f t="shared" si="43"/>
        <v>142000</v>
      </c>
      <c r="AA106" s="250">
        <f t="shared" si="45"/>
        <v>0.94917680744452393</v>
      </c>
      <c r="AB106" s="201"/>
      <c r="AC106" s="50"/>
      <c r="AD106" s="68"/>
    </row>
    <row r="107" spans="1:30" s="143" customFormat="1" ht="14.25" x14ac:dyDescent="0.25">
      <c r="A107" s="126">
        <v>4</v>
      </c>
      <c r="B107" s="127" t="s">
        <v>20</v>
      </c>
      <c r="C107" s="128">
        <v>4</v>
      </c>
      <c r="D107" s="127" t="s">
        <v>20</v>
      </c>
      <c r="E107" s="129" t="s">
        <v>21</v>
      </c>
      <c r="F107" s="130" t="s">
        <v>81</v>
      </c>
      <c r="G107" s="130" t="s">
        <v>79</v>
      </c>
      <c r="H107" s="127" t="s">
        <v>12</v>
      </c>
      <c r="I107" s="130" t="s">
        <v>9</v>
      </c>
      <c r="J107" s="130" t="s">
        <v>9</v>
      </c>
      <c r="K107" s="130" t="s">
        <v>38</v>
      </c>
      <c r="L107" s="127"/>
      <c r="M107" s="112" t="str">
        <f t="shared" si="47"/>
        <v>4.03.4.03.01.E.006.005.5.2.2..</v>
      </c>
      <c r="N107" s="174" t="s">
        <v>42</v>
      </c>
      <c r="O107" s="176">
        <f>O108+O110</f>
        <v>2794000</v>
      </c>
      <c r="P107" s="176"/>
      <c r="Q107" s="176"/>
      <c r="R107" s="176"/>
      <c r="S107" s="175">
        <f t="shared" ref="S107:X107" si="49">S108+S110</f>
        <v>0</v>
      </c>
      <c r="T107" s="175">
        <f t="shared" si="49"/>
        <v>0</v>
      </c>
      <c r="U107" s="175">
        <f t="shared" si="49"/>
        <v>0</v>
      </c>
      <c r="V107" s="175">
        <f t="shared" si="49"/>
        <v>2472000</v>
      </c>
      <c r="W107" s="175">
        <f t="shared" si="49"/>
        <v>180000</v>
      </c>
      <c r="X107" s="175">
        <f t="shared" si="49"/>
        <v>2652000</v>
      </c>
      <c r="Y107" s="133">
        <f t="shared" si="42"/>
        <v>2652000</v>
      </c>
      <c r="Z107" s="176">
        <f t="shared" si="43"/>
        <v>142000</v>
      </c>
      <c r="AA107" s="255">
        <f t="shared" si="45"/>
        <v>0.94917680744452393</v>
      </c>
      <c r="AB107" s="175"/>
      <c r="AC107" s="37"/>
      <c r="AD107" s="68"/>
    </row>
    <row r="108" spans="1:30" s="69" customFormat="1" ht="16.5" x14ac:dyDescent="0.25">
      <c r="A108" s="136">
        <v>4</v>
      </c>
      <c r="B108" s="137" t="s">
        <v>20</v>
      </c>
      <c r="C108" s="138">
        <v>4</v>
      </c>
      <c r="D108" s="137" t="s">
        <v>20</v>
      </c>
      <c r="E108" s="139" t="s">
        <v>21</v>
      </c>
      <c r="F108" s="140" t="s">
        <v>81</v>
      </c>
      <c r="G108" s="140" t="s">
        <v>79</v>
      </c>
      <c r="H108" s="137" t="s">
        <v>12</v>
      </c>
      <c r="I108" s="140" t="s">
        <v>9</v>
      </c>
      <c r="J108" s="140" t="s">
        <v>9</v>
      </c>
      <c r="K108" s="140" t="s">
        <v>30</v>
      </c>
      <c r="L108" s="137"/>
      <c r="M108" s="112" t="str">
        <f t="shared" si="47"/>
        <v>4.03.4.03.01.E.006.005.5.2.2.06.</v>
      </c>
      <c r="N108" s="202" t="s">
        <v>56</v>
      </c>
      <c r="O108" s="239">
        <f>+O109</f>
        <v>1000000</v>
      </c>
      <c r="P108" s="142"/>
      <c r="Q108" s="142"/>
      <c r="R108" s="142"/>
      <c r="S108" s="203">
        <f t="shared" ref="S108:X108" si="50">+S109</f>
        <v>0</v>
      </c>
      <c r="T108" s="203">
        <f t="shared" si="50"/>
        <v>0</v>
      </c>
      <c r="U108" s="203">
        <f t="shared" si="50"/>
        <v>0</v>
      </c>
      <c r="V108" s="203">
        <f t="shared" si="50"/>
        <v>1000000</v>
      </c>
      <c r="W108" s="203">
        <f t="shared" si="50"/>
        <v>0</v>
      </c>
      <c r="X108" s="203">
        <f t="shared" si="50"/>
        <v>1000000</v>
      </c>
      <c r="Y108" s="142">
        <f t="shared" si="42"/>
        <v>1000000</v>
      </c>
      <c r="Z108" s="142">
        <f t="shared" si="43"/>
        <v>0</v>
      </c>
      <c r="AA108" s="257">
        <f t="shared" si="45"/>
        <v>1</v>
      </c>
      <c r="AB108" s="203"/>
      <c r="AC108" s="50"/>
      <c r="AD108" s="68"/>
    </row>
    <row r="109" spans="1:30" s="206" customFormat="1" ht="16.5" x14ac:dyDescent="0.25">
      <c r="A109" s="95">
        <v>4</v>
      </c>
      <c r="B109" s="96" t="s">
        <v>20</v>
      </c>
      <c r="C109" s="97">
        <v>4</v>
      </c>
      <c r="D109" s="96" t="s">
        <v>20</v>
      </c>
      <c r="E109" s="98" t="s">
        <v>21</v>
      </c>
      <c r="F109" s="99" t="s">
        <v>81</v>
      </c>
      <c r="G109" s="99" t="s">
        <v>79</v>
      </c>
      <c r="H109" s="96" t="s">
        <v>12</v>
      </c>
      <c r="I109" s="99" t="s">
        <v>9</v>
      </c>
      <c r="J109" s="99" t="s">
        <v>9</v>
      </c>
      <c r="K109" s="99" t="s">
        <v>30</v>
      </c>
      <c r="L109" s="99" t="s">
        <v>28</v>
      </c>
      <c r="M109" s="100" t="str">
        <f t="shared" si="47"/>
        <v>4.03.4.03.01.E.006.005.5.2.2.06.02</v>
      </c>
      <c r="N109" s="177" t="str">
        <f>VLOOKUP(M109,[2]DATABASE!B:L,11,FALSE)</f>
        <v>Belanja Penggandaan</v>
      </c>
      <c r="O109" s="180">
        <f>IF(L109&lt;&gt;"",VLOOKUP(M109,[2]DATABASE!B:M,12,FALSE),"")</f>
        <v>1000000</v>
      </c>
      <c r="P109" s="67"/>
      <c r="Q109" s="67"/>
      <c r="R109" s="67"/>
      <c r="S109" s="179">
        <f>IF(ISERROR(VLOOKUP(M109,[2]DATABASE!$B:$Y,19,FALSE)),"",VLOOKUP(M109,[2]DATABASE!$B:$Y,19,FALSE))</f>
        <v>0</v>
      </c>
      <c r="T109" s="180">
        <f>IF(ISERROR(VLOOKUP(M109,[2]DATABASE!$B:$Y,20,FALSE)),"",VLOOKUP(M109,[2]DATABASE!$B:$Y,20,FALSE))</f>
        <v>0</v>
      </c>
      <c r="U109" s="180">
        <f>+S109+T109</f>
        <v>0</v>
      </c>
      <c r="V109" s="180">
        <f>IF(ISERROR(VLOOKUP(M109,[2]DATABASE!$B:$Y,22,FALSE)),"",VLOOKUP(M109,[2]DATABASE!$B:$Y,22,FALSE))</f>
        <v>1000000</v>
      </c>
      <c r="W109" s="180">
        <f>IF(ISERROR(VLOOKUP(M109,[2]DATABASE!$B:$Y,23,FALSE)),"",VLOOKUP(M109,[2]DATABASE!$B:$Y,23,FALSE))</f>
        <v>0</v>
      </c>
      <c r="X109" s="180">
        <f>+V109+W109</f>
        <v>1000000</v>
      </c>
      <c r="Y109" s="180">
        <f t="shared" si="42"/>
        <v>1000000</v>
      </c>
      <c r="Z109" s="180">
        <f t="shared" si="43"/>
        <v>0</v>
      </c>
      <c r="AA109" s="245">
        <f t="shared" si="45"/>
        <v>1</v>
      </c>
      <c r="AB109" s="178"/>
      <c r="AC109" s="205"/>
      <c r="AD109" s="68"/>
    </row>
    <row r="110" spans="1:30" s="60" customFormat="1" ht="14.25" x14ac:dyDescent="0.25">
      <c r="A110" s="136">
        <v>4</v>
      </c>
      <c r="B110" s="137" t="s">
        <v>20</v>
      </c>
      <c r="C110" s="138">
        <v>4</v>
      </c>
      <c r="D110" s="137" t="s">
        <v>20</v>
      </c>
      <c r="E110" s="139" t="s">
        <v>21</v>
      </c>
      <c r="F110" s="140" t="s">
        <v>81</v>
      </c>
      <c r="G110" s="140" t="s">
        <v>79</v>
      </c>
      <c r="H110" s="137" t="s">
        <v>12</v>
      </c>
      <c r="I110" s="140" t="s">
        <v>9</v>
      </c>
      <c r="J110" s="140" t="s">
        <v>9</v>
      </c>
      <c r="K110" s="140" t="s">
        <v>18</v>
      </c>
      <c r="L110" s="137"/>
      <c r="M110" s="112" t="str">
        <f t="shared" si="47"/>
        <v>4.03.4.03.01.E.006.005.5.2.2.11.</v>
      </c>
      <c r="N110" s="202" t="s">
        <v>43</v>
      </c>
      <c r="O110" s="239">
        <f>+O111</f>
        <v>1794000</v>
      </c>
      <c r="P110" s="142"/>
      <c r="Q110" s="142"/>
      <c r="R110" s="142"/>
      <c r="S110" s="203">
        <f t="shared" ref="S110:X110" si="51">+S111</f>
        <v>0</v>
      </c>
      <c r="T110" s="203">
        <f t="shared" si="51"/>
        <v>0</v>
      </c>
      <c r="U110" s="203">
        <f t="shared" si="51"/>
        <v>0</v>
      </c>
      <c r="V110" s="203">
        <f t="shared" si="51"/>
        <v>1472000</v>
      </c>
      <c r="W110" s="203">
        <f t="shared" si="51"/>
        <v>180000</v>
      </c>
      <c r="X110" s="203">
        <f t="shared" si="51"/>
        <v>1652000</v>
      </c>
      <c r="Y110" s="142">
        <f t="shared" si="42"/>
        <v>1652000</v>
      </c>
      <c r="Z110" s="142">
        <f t="shared" si="43"/>
        <v>142000</v>
      </c>
      <c r="AA110" s="257">
        <f t="shared" si="45"/>
        <v>0.92084726867335565</v>
      </c>
      <c r="AB110" s="203"/>
      <c r="AC110" s="116"/>
      <c r="AD110" s="199"/>
    </row>
    <row r="111" spans="1:30" s="60" customFormat="1" ht="66.75" customHeight="1" x14ac:dyDescent="0.25">
      <c r="A111" s="95">
        <v>4</v>
      </c>
      <c r="B111" s="96" t="s">
        <v>20</v>
      </c>
      <c r="C111" s="97">
        <v>4</v>
      </c>
      <c r="D111" s="96" t="s">
        <v>20</v>
      </c>
      <c r="E111" s="98" t="s">
        <v>21</v>
      </c>
      <c r="F111" s="99" t="s">
        <v>81</v>
      </c>
      <c r="G111" s="99" t="s">
        <v>79</v>
      </c>
      <c r="H111" s="96" t="s">
        <v>12</v>
      </c>
      <c r="I111" s="99" t="s">
        <v>9</v>
      </c>
      <c r="J111" s="99" t="s">
        <v>9</v>
      </c>
      <c r="K111" s="99" t="s">
        <v>18</v>
      </c>
      <c r="L111" s="99" t="s">
        <v>28</v>
      </c>
      <c r="M111" s="100" t="str">
        <f t="shared" si="47"/>
        <v>4.03.4.03.01.E.006.005.5.2.2.11.02</v>
      </c>
      <c r="N111" s="177" t="str">
        <f>VLOOKUP(M111,[2]DATABASE!B:L,11,FALSE)</f>
        <v>Belanja Makanan dan Minuman Rapat</v>
      </c>
      <c r="O111" s="180">
        <f>IF(L111&lt;&gt;"",VLOOKUP(M111,[2]DATABASE!B:M,12,FALSE),"")</f>
        <v>1794000</v>
      </c>
      <c r="P111" s="67"/>
      <c r="Q111" s="67"/>
      <c r="R111" s="67"/>
      <c r="S111" s="179">
        <f>IF(ISERROR(VLOOKUP(M111,[2]DATABASE!$B:$Y,19,FALSE)),"",VLOOKUP(M111,[2]DATABASE!$B:$Y,19,FALSE))</f>
        <v>0</v>
      </c>
      <c r="T111" s="180">
        <f>IF(ISERROR(VLOOKUP(M111,[2]DATABASE!$B:$Y,20,FALSE)),"",VLOOKUP(M111,[2]DATABASE!$B:$Y,20,FALSE))</f>
        <v>0</v>
      </c>
      <c r="U111" s="180">
        <f>+S111+T111</f>
        <v>0</v>
      </c>
      <c r="V111" s="180">
        <f>IF(ISERROR(VLOOKUP(M111,[2]DATABASE!$B:$Y,22,FALSE)),"",VLOOKUP(M111,[2]DATABASE!$B:$Y,22,FALSE))</f>
        <v>1472000</v>
      </c>
      <c r="W111" s="180">
        <f>IF(ISERROR(VLOOKUP(M111,[2]DATABASE!$B:$Y,23,FALSE)),"",VLOOKUP(M111,[2]DATABASE!$B:$Y,23,FALSE))</f>
        <v>180000</v>
      </c>
      <c r="X111" s="180">
        <f>+V111+W111</f>
        <v>1652000</v>
      </c>
      <c r="Y111" s="180">
        <f t="shared" si="42"/>
        <v>1652000</v>
      </c>
      <c r="Z111" s="180">
        <f t="shared" si="43"/>
        <v>142000</v>
      </c>
      <c r="AA111" s="245">
        <f t="shared" si="45"/>
        <v>0.92084726867335565</v>
      </c>
      <c r="AB111" s="377" t="s">
        <v>236</v>
      </c>
      <c r="AC111" s="116"/>
      <c r="AD111" s="68"/>
    </row>
    <row r="112" spans="1:30" s="143" customFormat="1" ht="17.25" thickBot="1" x14ac:dyDescent="0.3">
      <c r="A112" s="95"/>
      <c r="B112" s="96"/>
      <c r="C112" s="97"/>
      <c r="D112" s="96"/>
      <c r="E112" s="98"/>
      <c r="F112" s="99"/>
      <c r="G112" s="99"/>
      <c r="H112" s="96"/>
      <c r="I112" s="99"/>
      <c r="J112" s="99"/>
      <c r="K112" s="99"/>
      <c r="L112" s="99"/>
      <c r="M112" s="100"/>
      <c r="N112" s="177"/>
      <c r="O112" s="180"/>
      <c r="P112" s="67"/>
      <c r="Q112" s="67"/>
      <c r="R112" s="67"/>
      <c r="S112" s="179"/>
      <c r="T112" s="180"/>
      <c r="U112" s="180"/>
      <c r="V112" s="180"/>
      <c r="W112" s="180"/>
      <c r="X112" s="180"/>
      <c r="Y112" s="180"/>
      <c r="Z112" s="180"/>
      <c r="AA112" s="256"/>
      <c r="AB112" s="178"/>
      <c r="AC112" s="37"/>
      <c r="AD112" s="68"/>
    </row>
    <row r="113" spans="1:30" s="69" customFormat="1" ht="57.75" thickTop="1" x14ac:dyDescent="0.25">
      <c r="A113" s="107">
        <v>4</v>
      </c>
      <c r="B113" s="108" t="s">
        <v>20</v>
      </c>
      <c r="C113" s="109">
        <v>4</v>
      </c>
      <c r="D113" s="108" t="s">
        <v>20</v>
      </c>
      <c r="E113" s="110" t="s">
        <v>21</v>
      </c>
      <c r="F113" s="111" t="s">
        <v>87</v>
      </c>
      <c r="G113" s="111"/>
      <c r="H113" s="108" t="s">
        <v>38</v>
      </c>
      <c r="I113" s="111" t="s">
        <v>38</v>
      </c>
      <c r="J113" s="111" t="s">
        <v>38</v>
      </c>
      <c r="K113" s="111" t="s">
        <v>38</v>
      </c>
      <c r="L113" s="111"/>
      <c r="M113" s="106" t="str">
        <f t="shared" ref="M113:M155" si="52">CONCATENATE(A113,".",B113,".",C113,".",D113,".",E113,".",F113,".",G113,".",H113,".",I113,".",J113,".",K113,".",L113)</f>
        <v>4.03.4.03.01.E.109......</v>
      </c>
      <c r="N113" s="113" t="s">
        <v>88</v>
      </c>
      <c r="O113" s="115">
        <f>+O114+O123+O135</f>
        <v>782472000</v>
      </c>
      <c r="P113" s="115"/>
      <c r="Q113" s="115"/>
      <c r="R113" s="115"/>
      <c r="S113" s="115">
        <f t="shared" ref="S113:X113" si="53">+S114+S123+S135</f>
        <v>550100750</v>
      </c>
      <c r="T113" s="115">
        <f t="shared" si="53"/>
        <v>0</v>
      </c>
      <c r="U113" s="115">
        <f t="shared" si="53"/>
        <v>550100750</v>
      </c>
      <c r="V113" s="115">
        <f t="shared" si="53"/>
        <v>197277750</v>
      </c>
      <c r="W113" s="115">
        <f t="shared" si="53"/>
        <v>21187900</v>
      </c>
      <c r="X113" s="115">
        <f t="shared" si="53"/>
        <v>218465650</v>
      </c>
      <c r="Y113" s="115">
        <f t="shared" ref="Y113:Y131" si="54">U113+X113</f>
        <v>768566400</v>
      </c>
      <c r="Z113" s="115">
        <f t="shared" ref="Z113:Z131" si="55">O113-Y113</f>
        <v>13905600</v>
      </c>
      <c r="AA113" s="249">
        <f t="shared" si="45"/>
        <v>0.9822286292672453</v>
      </c>
      <c r="AB113" s="114"/>
      <c r="AC113" s="50"/>
      <c r="AD113" s="204"/>
    </row>
    <row r="114" spans="1:30" s="69" customFormat="1" ht="28.5" x14ac:dyDescent="0.25">
      <c r="A114" s="117">
        <v>4</v>
      </c>
      <c r="B114" s="118" t="s">
        <v>20</v>
      </c>
      <c r="C114" s="119">
        <v>4</v>
      </c>
      <c r="D114" s="118" t="s">
        <v>20</v>
      </c>
      <c r="E114" s="120" t="s">
        <v>21</v>
      </c>
      <c r="F114" s="118" t="s">
        <v>87</v>
      </c>
      <c r="G114" s="121" t="s">
        <v>37</v>
      </c>
      <c r="H114" s="121" t="s">
        <v>38</v>
      </c>
      <c r="I114" s="121" t="s">
        <v>38</v>
      </c>
      <c r="J114" s="121" t="s">
        <v>38</v>
      </c>
      <c r="K114" s="121" t="s">
        <v>38</v>
      </c>
      <c r="L114" s="121"/>
      <c r="M114" s="112" t="str">
        <f t="shared" si="52"/>
        <v>4.03.4.03.01.E.109.001.....</v>
      </c>
      <c r="N114" s="122" t="s">
        <v>89</v>
      </c>
      <c r="O114" s="124">
        <f>O115+O120</f>
        <v>222611000</v>
      </c>
      <c r="P114" s="188"/>
      <c r="Q114" s="124"/>
      <c r="R114" s="124"/>
      <c r="S114" s="124">
        <f t="shared" ref="S114:X114" si="56">S115+S120</f>
        <v>163473750</v>
      </c>
      <c r="T114" s="124">
        <f t="shared" si="56"/>
        <v>0</v>
      </c>
      <c r="U114" s="124">
        <f t="shared" si="56"/>
        <v>163473750</v>
      </c>
      <c r="V114" s="124">
        <f t="shared" si="56"/>
        <v>49423450</v>
      </c>
      <c r="W114" s="124">
        <f t="shared" si="56"/>
        <v>5767800</v>
      </c>
      <c r="X114" s="124">
        <f t="shared" si="56"/>
        <v>55191250</v>
      </c>
      <c r="Y114" s="124">
        <f t="shared" si="54"/>
        <v>218665000</v>
      </c>
      <c r="Z114" s="124">
        <f t="shared" si="55"/>
        <v>3946000</v>
      </c>
      <c r="AA114" s="250">
        <f t="shared" si="45"/>
        <v>0.9822740116166766</v>
      </c>
      <c r="AB114" s="123"/>
      <c r="AC114" s="50"/>
      <c r="AD114" s="68"/>
    </row>
    <row r="115" spans="1:30" s="69" customFormat="1" ht="16.5" x14ac:dyDescent="0.25">
      <c r="A115" s="126">
        <v>4</v>
      </c>
      <c r="B115" s="127" t="s">
        <v>20</v>
      </c>
      <c r="C115" s="128">
        <v>4</v>
      </c>
      <c r="D115" s="127" t="s">
        <v>20</v>
      </c>
      <c r="E115" s="129" t="s">
        <v>21</v>
      </c>
      <c r="F115" s="127" t="s">
        <v>87</v>
      </c>
      <c r="G115" s="127" t="s">
        <v>37</v>
      </c>
      <c r="H115" s="130" t="s">
        <v>12</v>
      </c>
      <c r="I115" s="130" t="s">
        <v>9</v>
      </c>
      <c r="J115" s="130" t="s">
        <v>9</v>
      </c>
      <c r="K115" s="130" t="s">
        <v>38</v>
      </c>
      <c r="L115" s="130"/>
      <c r="M115" s="112" t="str">
        <f t="shared" si="52"/>
        <v>4.03.4.03.01.E.109.001.5.2.2..</v>
      </c>
      <c r="N115" s="131" t="s">
        <v>42</v>
      </c>
      <c r="O115" s="133">
        <f>+O116+O118</f>
        <v>57611000</v>
      </c>
      <c r="P115" s="133"/>
      <c r="Q115" s="133"/>
      <c r="R115" s="133"/>
      <c r="S115" s="133">
        <f t="shared" ref="S115:X115" si="57">+S116+S118</f>
        <v>0</v>
      </c>
      <c r="T115" s="133">
        <f t="shared" si="57"/>
        <v>0</v>
      </c>
      <c r="U115" s="133">
        <f t="shared" si="57"/>
        <v>0</v>
      </c>
      <c r="V115" s="133">
        <f t="shared" si="57"/>
        <v>49423450</v>
      </c>
      <c r="W115" s="133">
        <f t="shared" si="57"/>
        <v>5767800</v>
      </c>
      <c r="X115" s="133">
        <f t="shared" si="57"/>
        <v>55191250</v>
      </c>
      <c r="Y115" s="133">
        <f t="shared" si="54"/>
        <v>55191250</v>
      </c>
      <c r="Z115" s="133">
        <f t="shared" si="55"/>
        <v>2419750</v>
      </c>
      <c r="AA115" s="251">
        <f t="shared" si="45"/>
        <v>0.95799847251392967</v>
      </c>
      <c r="AB115" s="132"/>
      <c r="AC115" s="50"/>
      <c r="AD115" s="68"/>
    </row>
    <row r="116" spans="1:30" s="143" customFormat="1" ht="16.5" x14ac:dyDescent="0.25">
      <c r="A116" s="136">
        <v>4</v>
      </c>
      <c r="B116" s="137" t="s">
        <v>20</v>
      </c>
      <c r="C116" s="138">
        <v>4</v>
      </c>
      <c r="D116" s="137" t="s">
        <v>20</v>
      </c>
      <c r="E116" s="139" t="s">
        <v>21</v>
      </c>
      <c r="F116" s="137" t="s">
        <v>87</v>
      </c>
      <c r="G116" s="137" t="s">
        <v>37</v>
      </c>
      <c r="H116" s="140" t="s">
        <v>12</v>
      </c>
      <c r="I116" s="140" t="s">
        <v>9</v>
      </c>
      <c r="J116" s="140" t="s">
        <v>9</v>
      </c>
      <c r="K116" s="140" t="s">
        <v>20</v>
      </c>
      <c r="L116" s="140"/>
      <c r="M116" s="100" t="str">
        <f t="shared" si="52"/>
        <v>4.03.4.03.01.E.109.001.5.2.2.03.</v>
      </c>
      <c r="N116" s="101" t="s">
        <v>54</v>
      </c>
      <c r="O116" s="142">
        <f>SUM(O117:O117)</f>
        <v>25799000</v>
      </c>
      <c r="P116" s="142"/>
      <c r="Q116" s="142"/>
      <c r="R116" s="142"/>
      <c r="S116" s="142">
        <f t="shared" ref="S116:X116" si="58">SUM(S117:S117)</f>
        <v>0</v>
      </c>
      <c r="T116" s="142">
        <f t="shared" si="58"/>
        <v>0</v>
      </c>
      <c r="U116" s="142">
        <f t="shared" si="58"/>
        <v>0</v>
      </c>
      <c r="V116" s="142">
        <f t="shared" si="58"/>
        <v>19317200</v>
      </c>
      <c r="W116" s="142">
        <f t="shared" si="58"/>
        <v>4090800</v>
      </c>
      <c r="X116" s="142">
        <f t="shared" si="58"/>
        <v>23408000</v>
      </c>
      <c r="Y116" s="142">
        <f t="shared" si="54"/>
        <v>23408000</v>
      </c>
      <c r="Z116" s="142">
        <f t="shared" si="55"/>
        <v>2391000</v>
      </c>
      <c r="AA116" s="252">
        <f t="shared" si="45"/>
        <v>0.90732198922438856</v>
      </c>
      <c r="AB116" s="141"/>
      <c r="AC116" s="37"/>
      <c r="AD116" s="68"/>
    </row>
    <row r="117" spans="1:30" s="69" customFormat="1" ht="52.5" customHeight="1" x14ac:dyDescent="0.25">
      <c r="A117" s="95">
        <v>4</v>
      </c>
      <c r="B117" s="96" t="s">
        <v>20</v>
      </c>
      <c r="C117" s="97">
        <v>4</v>
      </c>
      <c r="D117" s="96" t="s">
        <v>20</v>
      </c>
      <c r="E117" s="98" t="s">
        <v>21</v>
      </c>
      <c r="F117" s="96" t="s">
        <v>87</v>
      </c>
      <c r="G117" s="96" t="s">
        <v>37</v>
      </c>
      <c r="H117" s="99" t="s">
        <v>12</v>
      </c>
      <c r="I117" s="99" t="s">
        <v>9</v>
      </c>
      <c r="J117" s="99" t="s">
        <v>9</v>
      </c>
      <c r="K117" s="99" t="s">
        <v>20</v>
      </c>
      <c r="L117" s="99" t="s">
        <v>67</v>
      </c>
      <c r="M117" s="100" t="str">
        <f t="shared" si="52"/>
        <v>4.03.4.03.01.E.109.001.5.2.2.03.27</v>
      </c>
      <c r="N117" s="65" t="str">
        <f>VLOOKUP(M117,[2]DATABASE!B:L,11,FALSE)</f>
        <v>Belanja Jasa Penyedia/Tenaga Teknis</v>
      </c>
      <c r="O117" s="67">
        <f>IF(L117&lt;&gt;"",VLOOKUP(M117,[2]DATABASE!B:M,12,FALSE),"")</f>
        <v>25799000</v>
      </c>
      <c r="P117" s="67"/>
      <c r="Q117" s="67"/>
      <c r="R117" s="67"/>
      <c r="S117" s="67">
        <f>IF(ISERROR(VLOOKUP(M117,[2]DATABASE!$B:$Y,19,FALSE)),"",VLOOKUP(M117,[2]DATABASE!$B:$Y,19,FALSE))</f>
        <v>0</v>
      </c>
      <c r="T117" s="67">
        <f>IF(ISERROR(VLOOKUP(M117,[2]DATABASE!$B:$Y,20,FALSE)),"",VLOOKUP(M117,[2]DATABASE!$B:$Y,20,FALSE))</f>
        <v>0</v>
      </c>
      <c r="U117" s="67">
        <f>+S117+T117</f>
        <v>0</v>
      </c>
      <c r="V117" s="67">
        <f>IF(ISERROR(VLOOKUP(M117,[2]DATABASE!$B:$Y,22,FALSE)),"",VLOOKUP(M117,[2]DATABASE!$B:$Y,22,FALSE))</f>
        <v>19317200</v>
      </c>
      <c r="W117" s="67">
        <f>IF(ISERROR(VLOOKUP(M117,[2]DATABASE!$B:$Y,23,FALSE)),"",VLOOKUP(M117,[2]DATABASE!$B:$Y,23,FALSE))</f>
        <v>4090800</v>
      </c>
      <c r="X117" s="67">
        <f>+V117+W117</f>
        <v>23408000</v>
      </c>
      <c r="Y117" s="67">
        <f t="shared" si="54"/>
        <v>23408000</v>
      </c>
      <c r="Z117" s="67">
        <f t="shared" si="55"/>
        <v>2391000</v>
      </c>
      <c r="AA117" s="245">
        <f t="shared" si="45"/>
        <v>0.90732198922438856</v>
      </c>
      <c r="AB117" s="376" t="s">
        <v>244</v>
      </c>
      <c r="AC117" s="50"/>
      <c r="AD117" s="68"/>
    </row>
    <row r="118" spans="1:30" s="207" customFormat="1" ht="14.25" x14ac:dyDescent="0.25">
      <c r="A118" s="136">
        <v>4</v>
      </c>
      <c r="B118" s="137" t="s">
        <v>20</v>
      </c>
      <c r="C118" s="138">
        <v>4</v>
      </c>
      <c r="D118" s="137" t="s">
        <v>20</v>
      </c>
      <c r="E118" s="139" t="s">
        <v>21</v>
      </c>
      <c r="F118" s="137" t="s">
        <v>87</v>
      </c>
      <c r="G118" s="140" t="s">
        <v>37</v>
      </c>
      <c r="H118" s="137" t="s">
        <v>12</v>
      </c>
      <c r="I118" s="140" t="s">
        <v>9</v>
      </c>
      <c r="J118" s="140">
        <v>2</v>
      </c>
      <c r="K118" s="140" t="s">
        <v>18</v>
      </c>
      <c r="L118" s="140"/>
      <c r="M118" s="112" t="str">
        <f t="shared" si="52"/>
        <v>4.03.4.03.01.E.109.001.5.2.2.11.</v>
      </c>
      <c r="N118" s="101" t="s">
        <v>90</v>
      </c>
      <c r="O118" s="142">
        <f>+O119</f>
        <v>31812000</v>
      </c>
      <c r="P118" s="142"/>
      <c r="Q118" s="142"/>
      <c r="R118" s="142"/>
      <c r="S118" s="141">
        <f t="shared" ref="S118:X118" si="59">+S119</f>
        <v>0</v>
      </c>
      <c r="T118" s="141">
        <f t="shared" si="59"/>
        <v>0</v>
      </c>
      <c r="U118" s="141">
        <f t="shared" si="59"/>
        <v>0</v>
      </c>
      <c r="V118" s="141">
        <f t="shared" si="59"/>
        <v>30106250</v>
      </c>
      <c r="W118" s="141">
        <f t="shared" si="59"/>
        <v>1677000</v>
      </c>
      <c r="X118" s="141">
        <f t="shared" si="59"/>
        <v>31783250</v>
      </c>
      <c r="Y118" s="142">
        <f t="shared" si="54"/>
        <v>31783250</v>
      </c>
      <c r="Z118" s="142">
        <f t="shared" si="55"/>
        <v>28750</v>
      </c>
      <c r="AA118" s="252">
        <f t="shared" si="45"/>
        <v>0.99909625298629445</v>
      </c>
      <c r="AB118" s="141"/>
      <c r="AC118" s="134"/>
      <c r="AD118" s="68"/>
    </row>
    <row r="119" spans="1:30" s="143" customFormat="1" ht="33" x14ac:dyDescent="0.25">
      <c r="A119" s="95">
        <v>4</v>
      </c>
      <c r="B119" s="96" t="s">
        <v>20</v>
      </c>
      <c r="C119" s="97">
        <v>4</v>
      </c>
      <c r="D119" s="96" t="s">
        <v>20</v>
      </c>
      <c r="E119" s="98" t="s">
        <v>21</v>
      </c>
      <c r="F119" s="96" t="s">
        <v>87</v>
      </c>
      <c r="G119" s="99" t="s">
        <v>37</v>
      </c>
      <c r="H119" s="96" t="s">
        <v>12</v>
      </c>
      <c r="I119" s="99" t="s">
        <v>9</v>
      </c>
      <c r="J119" s="99">
        <v>2</v>
      </c>
      <c r="K119" s="99" t="s">
        <v>18</v>
      </c>
      <c r="L119" s="99" t="s">
        <v>28</v>
      </c>
      <c r="M119" s="100" t="str">
        <f t="shared" si="52"/>
        <v>4.03.4.03.01.E.109.001.5.2.2.11.02</v>
      </c>
      <c r="N119" s="65" t="str">
        <f>VLOOKUP(M119,[2]DATABASE!B:L,11,FALSE)</f>
        <v>Belanja Makanan dan Minuman Rapat</v>
      </c>
      <c r="O119" s="67">
        <f>IF(L119&lt;&gt;"",VLOOKUP(M119,[2]DATABASE!B:M,12,FALSE),"")</f>
        <v>31812000</v>
      </c>
      <c r="P119" s="67"/>
      <c r="Q119" s="67"/>
      <c r="R119" s="67"/>
      <c r="S119" s="67">
        <f>IF(ISERROR(VLOOKUP(M119,[2]DATABASE!$B:$Y,19,FALSE)),"",VLOOKUP(M119,[2]DATABASE!$B:$Y,19,FALSE))</f>
        <v>0</v>
      </c>
      <c r="T119" s="67">
        <f>IF(ISERROR(VLOOKUP(M119,[2]DATABASE!$B:$Y,20,FALSE)),"",VLOOKUP(M119,[2]DATABASE!$B:$Y,20,FALSE))</f>
        <v>0</v>
      </c>
      <c r="U119" s="67">
        <f>+S119+T119</f>
        <v>0</v>
      </c>
      <c r="V119" s="67">
        <f>IF(ISERROR(VLOOKUP(M119,[2]DATABASE!$B:$Y,22,FALSE)),"",VLOOKUP(M119,[2]DATABASE!$B:$Y,22,FALSE))</f>
        <v>30106250</v>
      </c>
      <c r="W119" s="67">
        <f>IF(ISERROR(VLOOKUP(M119,[2]DATABASE!$B:$Y,23,FALSE)),"",VLOOKUP(M119,[2]DATABASE!$B:$Y,23,FALSE))</f>
        <v>1677000</v>
      </c>
      <c r="X119" s="67">
        <f>+V119+W119</f>
        <v>31783250</v>
      </c>
      <c r="Y119" s="67">
        <f t="shared" si="54"/>
        <v>31783250</v>
      </c>
      <c r="Z119" s="67">
        <f t="shared" si="55"/>
        <v>28750</v>
      </c>
      <c r="AA119" s="245">
        <f t="shared" si="45"/>
        <v>0.99909625298629445</v>
      </c>
      <c r="AB119" s="66"/>
      <c r="AC119" s="37"/>
      <c r="AD119" s="68"/>
    </row>
    <row r="120" spans="1:30" s="69" customFormat="1" ht="16.5" x14ac:dyDescent="0.25">
      <c r="A120" s="165">
        <v>4</v>
      </c>
      <c r="B120" s="166" t="s">
        <v>20</v>
      </c>
      <c r="C120" s="167">
        <v>4</v>
      </c>
      <c r="D120" s="166" t="s">
        <v>20</v>
      </c>
      <c r="E120" s="168" t="s">
        <v>21</v>
      </c>
      <c r="F120" s="169">
        <v>109</v>
      </c>
      <c r="G120" s="169" t="s">
        <v>37</v>
      </c>
      <c r="H120" s="166" t="s">
        <v>12</v>
      </c>
      <c r="I120" s="169" t="s">
        <v>9</v>
      </c>
      <c r="J120" s="169" t="s">
        <v>10</v>
      </c>
      <c r="K120" s="169"/>
      <c r="L120" s="166"/>
      <c r="M120" s="100" t="str">
        <f t="shared" si="52"/>
        <v>4.03.4.03.01.E.109.001.5.2.3..</v>
      </c>
      <c r="N120" s="170" t="s">
        <v>59</v>
      </c>
      <c r="O120" s="172">
        <f>+O121</f>
        <v>165000000</v>
      </c>
      <c r="P120" s="172"/>
      <c r="Q120" s="172"/>
      <c r="R120" s="172"/>
      <c r="S120" s="171">
        <f t="shared" ref="S120:X121" si="60">+S121</f>
        <v>163473750</v>
      </c>
      <c r="T120" s="171">
        <f t="shared" si="60"/>
        <v>0</v>
      </c>
      <c r="U120" s="171">
        <f t="shared" si="60"/>
        <v>163473750</v>
      </c>
      <c r="V120" s="171">
        <f t="shared" si="60"/>
        <v>0</v>
      </c>
      <c r="W120" s="171">
        <f t="shared" si="60"/>
        <v>0</v>
      </c>
      <c r="X120" s="171">
        <f t="shared" si="60"/>
        <v>0</v>
      </c>
      <c r="Y120" s="172">
        <f>U120+X120</f>
        <v>163473750</v>
      </c>
      <c r="Z120" s="172">
        <f>O120-Y120</f>
        <v>1526250</v>
      </c>
      <c r="AA120" s="254">
        <f t="shared" si="45"/>
        <v>0.99075000000000002</v>
      </c>
      <c r="AB120" s="171"/>
      <c r="AC120" s="50"/>
      <c r="AD120" s="68"/>
    </row>
    <row r="121" spans="1:30" s="69" customFormat="1" ht="16.5" x14ac:dyDescent="0.25">
      <c r="A121" s="136">
        <v>4</v>
      </c>
      <c r="B121" s="137" t="s">
        <v>20</v>
      </c>
      <c r="C121" s="138">
        <v>4</v>
      </c>
      <c r="D121" s="137" t="s">
        <v>20</v>
      </c>
      <c r="E121" s="139" t="s">
        <v>21</v>
      </c>
      <c r="F121" s="137" t="s">
        <v>87</v>
      </c>
      <c r="G121" s="137" t="s">
        <v>37</v>
      </c>
      <c r="H121" s="140" t="s">
        <v>12</v>
      </c>
      <c r="I121" s="140" t="s">
        <v>9</v>
      </c>
      <c r="J121" s="140" t="s">
        <v>10</v>
      </c>
      <c r="K121" s="140" t="s">
        <v>91</v>
      </c>
      <c r="L121" s="140"/>
      <c r="M121" s="112" t="str">
        <f t="shared" si="52"/>
        <v>4.03.4.03.01.E.109.001.5.2.3.37.</v>
      </c>
      <c r="N121" s="101" t="s">
        <v>92</v>
      </c>
      <c r="O121" s="142">
        <f>+O122</f>
        <v>165000000</v>
      </c>
      <c r="P121" s="142"/>
      <c r="Q121" s="142"/>
      <c r="R121" s="142"/>
      <c r="S121" s="141">
        <f t="shared" si="60"/>
        <v>163473750</v>
      </c>
      <c r="T121" s="141">
        <f t="shared" si="60"/>
        <v>0</v>
      </c>
      <c r="U121" s="141">
        <f t="shared" si="60"/>
        <v>163473750</v>
      </c>
      <c r="V121" s="141">
        <f t="shared" si="60"/>
        <v>0</v>
      </c>
      <c r="W121" s="141">
        <f t="shared" si="60"/>
        <v>0</v>
      </c>
      <c r="X121" s="141">
        <f t="shared" si="60"/>
        <v>0</v>
      </c>
      <c r="Y121" s="142">
        <f>U121+X121</f>
        <v>163473750</v>
      </c>
      <c r="Z121" s="142">
        <f>O121-Y121</f>
        <v>1526250</v>
      </c>
      <c r="AA121" s="252">
        <f t="shared" si="45"/>
        <v>0.99075000000000002</v>
      </c>
      <c r="AB121" s="141"/>
      <c r="AC121" s="50"/>
      <c r="AD121" s="68"/>
    </row>
    <row r="122" spans="1:30" s="143" customFormat="1" ht="33" x14ac:dyDescent="0.25">
      <c r="A122" s="95">
        <v>4</v>
      </c>
      <c r="B122" s="96" t="s">
        <v>20</v>
      </c>
      <c r="C122" s="97">
        <v>4</v>
      </c>
      <c r="D122" s="96" t="s">
        <v>20</v>
      </c>
      <c r="E122" s="98" t="s">
        <v>21</v>
      </c>
      <c r="F122" s="96" t="s">
        <v>87</v>
      </c>
      <c r="G122" s="96" t="s">
        <v>37</v>
      </c>
      <c r="H122" s="99" t="s">
        <v>12</v>
      </c>
      <c r="I122" s="99" t="s">
        <v>9</v>
      </c>
      <c r="J122" s="99" t="s">
        <v>10</v>
      </c>
      <c r="K122" s="99" t="s">
        <v>91</v>
      </c>
      <c r="L122" s="99" t="s">
        <v>27</v>
      </c>
      <c r="M122" s="100" t="str">
        <f t="shared" si="52"/>
        <v>4.03.4.03.01.E.109.001.5.2.3.37.01</v>
      </c>
      <c r="N122" s="65" t="str">
        <f>VLOOKUP(M122,[2]DATABASE!B:L,11,FALSE)</f>
        <v>Belanja Modal Jasa Konsultansi Penelitian</v>
      </c>
      <c r="O122" s="67">
        <f>IF(L122&lt;&gt;"",VLOOKUP(M122,[2]DATABASE!B:M,12,FALSE),"")</f>
        <v>165000000</v>
      </c>
      <c r="P122" s="67"/>
      <c r="Q122" s="67"/>
      <c r="R122" s="67"/>
      <c r="S122" s="67">
        <f>IF(ISERROR(VLOOKUP(M122,[2]DATABASE!$B:$Y,19,FALSE)),"",VLOOKUP(M122,[2]DATABASE!$B:$Y,19,FALSE))</f>
        <v>163473750</v>
      </c>
      <c r="T122" s="67">
        <f>IF(ISERROR(VLOOKUP(M122,[2]DATABASE!$B:$Y,20,FALSE)),"",VLOOKUP(M122,[2]DATABASE!$B:$Y,20,FALSE))</f>
        <v>0</v>
      </c>
      <c r="U122" s="67">
        <f>+S122+T122</f>
        <v>163473750</v>
      </c>
      <c r="V122" s="67">
        <f>IF(ISERROR(VLOOKUP(M122,[2]DATABASE!$B:$Y,22,FALSE)),"",VLOOKUP(M122,[2]DATABASE!$B:$Y,22,FALSE))</f>
        <v>0</v>
      </c>
      <c r="W122" s="67">
        <f>IF(ISERROR(VLOOKUP(M122,[2]DATABASE!$B:$Y,23,FALSE)),"",VLOOKUP(M122,[2]DATABASE!$B:$Y,23,FALSE))</f>
        <v>0</v>
      </c>
      <c r="X122" s="67">
        <f>+V122+W122</f>
        <v>0</v>
      </c>
      <c r="Y122" s="67">
        <f>U122+X122</f>
        <v>163473750</v>
      </c>
      <c r="Z122" s="67">
        <f>O122-Y122</f>
        <v>1526250</v>
      </c>
      <c r="AA122" s="245">
        <f t="shared" si="45"/>
        <v>0.99075000000000002</v>
      </c>
      <c r="AB122" s="66"/>
      <c r="AC122" s="37"/>
      <c r="AD122" s="68"/>
    </row>
    <row r="123" spans="1:30" s="69" customFormat="1" ht="16.5" x14ac:dyDescent="0.25">
      <c r="A123" s="117">
        <v>4</v>
      </c>
      <c r="B123" s="118" t="s">
        <v>20</v>
      </c>
      <c r="C123" s="119">
        <v>4</v>
      </c>
      <c r="D123" s="118" t="s">
        <v>20</v>
      </c>
      <c r="E123" s="120" t="s">
        <v>21</v>
      </c>
      <c r="F123" s="118" t="s">
        <v>87</v>
      </c>
      <c r="G123" s="118" t="s">
        <v>70</v>
      </c>
      <c r="H123" s="118" t="s">
        <v>38</v>
      </c>
      <c r="I123" s="121" t="s">
        <v>38</v>
      </c>
      <c r="J123" s="121" t="s">
        <v>38</v>
      </c>
      <c r="K123" s="121" t="s">
        <v>38</v>
      </c>
      <c r="L123" s="121"/>
      <c r="M123" s="112" t="str">
        <f t="shared" si="52"/>
        <v>4.03.4.03.01.E.109.002.....</v>
      </c>
      <c r="N123" s="122" t="s">
        <v>93</v>
      </c>
      <c r="O123" s="124">
        <f>O127+O132+O124</f>
        <v>308925000</v>
      </c>
      <c r="P123" s="188"/>
      <c r="Q123" s="124"/>
      <c r="R123" s="124"/>
      <c r="S123" s="123">
        <f t="shared" ref="S123:X123" si="61">S127+S132+S124</f>
        <v>285000000</v>
      </c>
      <c r="T123" s="123">
        <f t="shared" si="61"/>
        <v>0</v>
      </c>
      <c r="U123" s="123">
        <f t="shared" si="61"/>
        <v>285000000</v>
      </c>
      <c r="V123" s="123">
        <f t="shared" si="61"/>
        <v>16854100</v>
      </c>
      <c r="W123" s="123">
        <f t="shared" si="61"/>
        <v>6920100</v>
      </c>
      <c r="X123" s="123">
        <f t="shared" si="61"/>
        <v>23774200</v>
      </c>
      <c r="Y123" s="124">
        <f t="shared" si="54"/>
        <v>308774200</v>
      </c>
      <c r="Z123" s="124">
        <f t="shared" si="55"/>
        <v>150800</v>
      </c>
      <c r="AA123" s="250">
        <f t="shared" si="45"/>
        <v>0.99951185562838873</v>
      </c>
      <c r="AB123" s="123"/>
      <c r="AC123" s="50"/>
      <c r="AD123" s="68"/>
    </row>
    <row r="124" spans="1:30" s="69" customFormat="1" ht="16.5" x14ac:dyDescent="0.25">
      <c r="A124" s="145">
        <v>4</v>
      </c>
      <c r="B124" s="146" t="s">
        <v>20</v>
      </c>
      <c r="C124" s="147">
        <v>4</v>
      </c>
      <c r="D124" s="146" t="s">
        <v>20</v>
      </c>
      <c r="E124" s="148" t="s">
        <v>21</v>
      </c>
      <c r="F124" s="149" t="s">
        <v>87</v>
      </c>
      <c r="G124" s="149" t="s">
        <v>70</v>
      </c>
      <c r="H124" s="146" t="s">
        <v>12</v>
      </c>
      <c r="I124" s="149" t="s">
        <v>9</v>
      </c>
      <c r="J124" s="149" t="s">
        <v>48</v>
      </c>
      <c r="K124" s="149" t="s">
        <v>38</v>
      </c>
      <c r="L124" s="149"/>
      <c r="M124" s="112" t="str">
        <f t="shared" si="52"/>
        <v>4.03.4.03.01.E.109.002.5.2.1..</v>
      </c>
      <c r="N124" s="150" t="s">
        <v>49</v>
      </c>
      <c r="O124" s="152">
        <f>O125</f>
        <v>0</v>
      </c>
      <c r="P124" s="152"/>
      <c r="Q124" s="152"/>
      <c r="R124" s="152"/>
      <c r="S124" s="151">
        <f t="shared" ref="S124:X124" si="62">S125</f>
        <v>0</v>
      </c>
      <c r="T124" s="151">
        <f t="shared" si="62"/>
        <v>0</v>
      </c>
      <c r="U124" s="151">
        <f t="shared" si="62"/>
        <v>0</v>
      </c>
      <c r="V124" s="151">
        <f t="shared" si="62"/>
        <v>0</v>
      </c>
      <c r="W124" s="151">
        <f t="shared" si="62"/>
        <v>0</v>
      </c>
      <c r="X124" s="151">
        <f t="shared" si="62"/>
        <v>0</v>
      </c>
      <c r="Y124" s="152">
        <f t="shared" si="54"/>
        <v>0</v>
      </c>
      <c r="Z124" s="152">
        <f t="shared" si="55"/>
        <v>0</v>
      </c>
      <c r="AA124" s="253">
        <v>0</v>
      </c>
      <c r="AB124" s="151"/>
      <c r="AC124" s="50"/>
      <c r="AD124" s="68"/>
    </row>
    <row r="125" spans="1:30" s="69" customFormat="1" ht="16.5" x14ac:dyDescent="0.25">
      <c r="A125" s="136">
        <v>4</v>
      </c>
      <c r="B125" s="137" t="s">
        <v>20</v>
      </c>
      <c r="C125" s="138">
        <v>4</v>
      </c>
      <c r="D125" s="137" t="s">
        <v>20</v>
      </c>
      <c r="E125" s="139" t="s">
        <v>21</v>
      </c>
      <c r="F125" s="140" t="s">
        <v>87</v>
      </c>
      <c r="G125" s="140" t="s">
        <v>70</v>
      </c>
      <c r="H125" s="137" t="s">
        <v>12</v>
      </c>
      <c r="I125" s="140" t="s">
        <v>9</v>
      </c>
      <c r="J125" s="140" t="s">
        <v>48</v>
      </c>
      <c r="K125" s="140" t="s">
        <v>28</v>
      </c>
      <c r="L125" s="137"/>
      <c r="M125" s="100" t="str">
        <f t="shared" si="52"/>
        <v>4.03.4.03.01.E.109.002.5.2.1.02.</v>
      </c>
      <c r="N125" s="101" t="s">
        <v>50</v>
      </c>
      <c r="O125" s="142">
        <f>SUM(O126:O126)</f>
        <v>0</v>
      </c>
      <c r="P125" s="142"/>
      <c r="Q125" s="142"/>
      <c r="R125" s="142"/>
      <c r="S125" s="141">
        <f t="shared" ref="S125:X125" si="63">SUM(S126:S126)</f>
        <v>0</v>
      </c>
      <c r="T125" s="141">
        <f t="shared" si="63"/>
        <v>0</v>
      </c>
      <c r="U125" s="141">
        <f t="shared" si="63"/>
        <v>0</v>
      </c>
      <c r="V125" s="141">
        <f t="shared" si="63"/>
        <v>0</v>
      </c>
      <c r="W125" s="141">
        <f t="shared" si="63"/>
        <v>0</v>
      </c>
      <c r="X125" s="141">
        <f t="shared" si="63"/>
        <v>0</v>
      </c>
      <c r="Y125" s="142">
        <f t="shared" si="54"/>
        <v>0</v>
      </c>
      <c r="Z125" s="142">
        <f t="shared" si="55"/>
        <v>0</v>
      </c>
      <c r="AA125" s="252">
        <v>0</v>
      </c>
      <c r="AB125" s="141"/>
      <c r="AC125" s="50"/>
      <c r="AD125" s="68"/>
    </row>
    <row r="126" spans="1:30" s="60" customFormat="1" ht="33" x14ac:dyDescent="0.25">
      <c r="A126" s="95">
        <v>4</v>
      </c>
      <c r="B126" s="96" t="s">
        <v>20</v>
      </c>
      <c r="C126" s="97">
        <v>4</v>
      </c>
      <c r="D126" s="96" t="s">
        <v>20</v>
      </c>
      <c r="E126" s="98" t="s">
        <v>21</v>
      </c>
      <c r="F126" s="96" t="s">
        <v>87</v>
      </c>
      <c r="G126" s="99" t="s">
        <v>70</v>
      </c>
      <c r="H126" s="96" t="s">
        <v>12</v>
      </c>
      <c r="I126" s="99" t="s">
        <v>9</v>
      </c>
      <c r="J126" s="99" t="s">
        <v>48</v>
      </c>
      <c r="K126" s="99" t="s">
        <v>28</v>
      </c>
      <c r="L126" s="99" t="s">
        <v>52</v>
      </c>
      <c r="M126" s="100" t="str">
        <f t="shared" si="52"/>
        <v>4.03.4.03.01.E.109.002.5.2.1.02.04</v>
      </c>
      <c r="N126" s="65" t="str">
        <f>VLOOKUP(M126,[2]DATABASE!B:L,11,FALSE)</f>
        <v>Honorarium Tim Pelaksana Kegiatan</v>
      </c>
      <c r="O126" s="67">
        <f>IF(L126&lt;&gt;"",VLOOKUP(M126,[2]DATABASE!B:M,12,FALSE),"")</f>
        <v>0</v>
      </c>
      <c r="P126" s="67"/>
      <c r="Q126" s="67"/>
      <c r="R126" s="67"/>
      <c r="S126" s="67">
        <f>IF(ISERROR(VLOOKUP(M126,[2]DATABASE!$B:$Y,19,FALSE)),"",VLOOKUP(M126,[2]DATABASE!$B:$Y,19,FALSE))</f>
        <v>0</v>
      </c>
      <c r="T126" s="67">
        <f>IF(ISERROR(VLOOKUP(M126,[2]DATABASE!$B:$Y,20,FALSE)),"",VLOOKUP(M126,[2]DATABASE!$B:$Y,20,FALSE))</f>
        <v>0</v>
      </c>
      <c r="U126" s="67">
        <f>+S126+T126</f>
        <v>0</v>
      </c>
      <c r="V126" s="67">
        <f>IF(ISERROR(VLOOKUP(M126,[2]DATABASE!$B:$Y,22,FALSE)),"",VLOOKUP(M126,[2]DATABASE!$B:$Y,22,FALSE))</f>
        <v>0</v>
      </c>
      <c r="W126" s="67">
        <f>IF(ISERROR(VLOOKUP(M126,[2]DATABASE!$B:$Y,23,FALSE)),"",VLOOKUP(M126,[2]DATABASE!$B:$Y,23,FALSE))</f>
        <v>0</v>
      </c>
      <c r="X126" s="67">
        <f>+V126+W126</f>
        <v>0</v>
      </c>
      <c r="Y126" s="67">
        <f t="shared" si="54"/>
        <v>0</v>
      </c>
      <c r="Z126" s="67">
        <f t="shared" si="55"/>
        <v>0</v>
      </c>
      <c r="AA126" s="245">
        <v>0</v>
      </c>
      <c r="AB126" s="66"/>
      <c r="AC126" s="116"/>
      <c r="AD126" s="68"/>
    </row>
    <row r="127" spans="1:30" s="143" customFormat="1" ht="14.25" x14ac:dyDescent="0.25">
      <c r="A127" s="208">
        <v>4</v>
      </c>
      <c r="B127" s="209" t="s">
        <v>20</v>
      </c>
      <c r="C127" s="210">
        <v>4</v>
      </c>
      <c r="D127" s="209" t="s">
        <v>20</v>
      </c>
      <c r="E127" s="211" t="s">
        <v>21</v>
      </c>
      <c r="F127" s="209" t="s">
        <v>87</v>
      </c>
      <c r="G127" s="209" t="s">
        <v>70</v>
      </c>
      <c r="H127" s="209" t="s">
        <v>12</v>
      </c>
      <c r="I127" s="212" t="s">
        <v>9</v>
      </c>
      <c r="J127" s="212" t="s">
        <v>9</v>
      </c>
      <c r="K127" s="212" t="s">
        <v>38</v>
      </c>
      <c r="L127" s="212"/>
      <c r="M127" s="112" t="str">
        <f t="shared" si="52"/>
        <v>4.03.4.03.01.E.109.002.5.2.2..</v>
      </c>
      <c r="N127" s="213" t="s">
        <v>42</v>
      </c>
      <c r="O127" s="215">
        <f>+O128+O130</f>
        <v>23925000</v>
      </c>
      <c r="P127" s="215"/>
      <c r="Q127" s="215"/>
      <c r="R127" s="215"/>
      <c r="S127" s="214">
        <f t="shared" ref="S127:X127" si="64">+S128+S130</f>
        <v>0</v>
      </c>
      <c r="T127" s="214">
        <f t="shared" si="64"/>
        <v>0</v>
      </c>
      <c r="U127" s="214">
        <f t="shared" si="64"/>
        <v>0</v>
      </c>
      <c r="V127" s="214">
        <f t="shared" si="64"/>
        <v>16854100</v>
      </c>
      <c r="W127" s="214">
        <f t="shared" si="64"/>
        <v>6920100</v>
      </c>
      <c r="X127" s="214">
        <f t="shared" si="64"/>
        <v>23774200</v>
      </c>
      <c r="Y127" s="215">
        <f t="shared" si="54"/>
        <v>23774200</v>
      </c>
      <c r="Z127" s="215">
        <f t="shared" si="55"/>
        <v>150800</v>
      </c>
      <c r="AA127" s="258">
        <f t="shared" si="45"/>
        <v>0.99369696969696975</v>
      </c>
      <c r="AB127" s="214"/>
      <c r="AC127" s="37"/>
      <c r="AD127" s="68"/>
    </row>
    <row r="128" spans="1:30" s="143" customFormat="1" ht="16.5" x14ac:dyDescent="0.25">
      <c r="A128" s="136">
        <v>4</v>
      </c>
      <c r="B128" s="137" t="s">
        <v>20</v>
      </c>
      <c r="C128" s="138">
        <v>4</v>
      </c>
      <c r="D128" s="137" t="s">
        <v>20</v>
      </c>
      <c r="E128" s="139" t="s">
        <v>21</v>
      </c>
      <c r="F128" s="137" t="s">
        <v>87</v>
      </c>
      <c r="G128" s="137" t="s">
        <v>70</v>
      </c>
      <c r="H128" s="137" t="s">
        <v>12</v>
      </c>
      <c r="I128" s="140" t="s">
        <v>9</v>
      </c>
      <c r="J128" s="140" t="s">
        <v>9</v>
      </c>
      <c r="K128" s="140" t="s">
        <v>18</v>
      </c>
      <c r="L128" s="140"/>
      <c r="M128" s="100" t="str">
        <f t="shared" si="52"/>
        <v>4.03.4.03.01.E.109.002.5.2.2.11.</v>
      </c>
      <c r="N128" s="101" t="s">
        <v>90</v>
      </c>
      <c r="O128" s="142">
        <f>O129</f>
        <v>23925000</v>
      </c>
      <c r="P128" s="142"/>
      <c r="Q128" s="142"/>
      <c r="R128" s="142"/>
      <c r="S128" s="141">
        <f t="shared" ref="S128:X128" si="65">S129</f>
        <v>0</v>
      </c>
      <c r="T128" s="141">
        <f t="shared" si="65"/>
        <v>0</v>
      </c>
      <c r="U128" s="141">
        <f t="shared" si="65"/>
        <v>0</v>
      </c>
      <c r="V128" s="141">
        <f t="shared" si="65"/>
        <v>16854100</v>
      </c>
      <c r="W128" s="141">
        <f t="shared" si="65"/>
        <v>6920100</v>
      </c>
      <c r="X128" s="141">
        <f t="shared" si="65"/>
        <v>23774200</v>
      </c>
      <c r="Y128" s="142">
        <f t="shared" si="54"/>
        <v>23774200</v>
      </c>
      <c r="Z128" s="142">
        <f t="shared" si="55"/>
        <v>150800</v>
      </c>
      <c r="AA128" s="252">
        <f t="shared" si="45"/>
        <v>0.99369696969696975</v>
      </c>
      <c r="AB128" s="141"/>
      <c r="AC128" s="37"/>
      <c r="AD128" s="68"/>
    </row>
    <row r="129" spans="1:30" s="143" customFormat="1" ht="33" x14ac:dyDescent="0.25">
      <c r="A129" s="95">
        <v>4</v>
      </c>
      <c r="B129" s="96" t="s">
        <v>20</v>
      </c>
      <c r="C129" s="97">
        <v>4</v>
      </c>
      <c r="D129" s="96" t="s">
        <v>20</v>
      </c>
      <c r="E129" s="98" t="s">
        <v>21</v>
      </c>
      <c r="F129" s="96" t="s">
        <v>87</v>
      </c>
      <c r="G129" s="96" t="s">
        <v>70</v>
      </c>
      <c r="H129" s="96" t="s">
        <v>12</v>
      </c>
      <c r="I129" s="99" t="s">
        <v>9</v>
      </c>
      <c r="J129" s="99" t="s">
        <v>9</v>
      </c>
      <c r="K129" s="99" t="s">
        <v>18</v>
      </c>
      <c r="L129" s="99" t="s">
        <v>28</v>
      </c>
      <c r="M129" s="100" t="str">
        <f t="shared" si="52"/>
        <v>4.03.4.03.01.E.109.002.5.2.2.11.02</v>
      </c>
      <c r="N129" s="65" t="str">
        <f>VLOOKUP(M129,[2]DATABASE!B:L,11,FALSE)</f>
        <v>Belanja Makanan dan Minuman Rapat</v>
      </c>
      <c r="O129" s="67">
        <f>IF(L129&lt;&gt;"",VLOOKUP(M129,[2]DATABASE!B:M,12,FALSE),"")</f>
        <v>23925000</v>
      </c>
      <c r="P129" s="67"/>
      <c r="Q129" s="67"/>
      <c r="R129" s="67"/>
      <c r="S129" s="67">
        <f>IF(ISERROR(VLOOKUP(M129,[2]DATABASE!$B:$Y,19,FALSE)),"",VLOOKUP(M129,[2]DATABASE!$B:$Y,19,FALSE))</f>
        <v>0</v>
      </c>
      <c r="T129" s="67">
        <f>IF(ISERROR(VLOOKUP(M129,[2]DATABASE!$B:$Y,20,FALSE)),"",VLOOKUP(M129,[2]DATABASE!$B:$Y,20,FALSE))</f>
        <v>0</v>
      </c>
      <c r="U129" s="67">
        <f>+S129+T129</f>
        <v>0</v>
      </c>
      <c r="V129" s="67">
        <f>IF(ISERROR(VLOOKUP(M129,[2]DATABASE!$B:$Y,22,FALSE)),"",VLOOKUP(M129,[2]DATABASE!$B:$Y,22,FALSE))</f>
        <v>16854100</v>
      </c>
      <c r="W129" s="67">
        <f>IF(ISERROR(VLOOKUP(M129,[2]DATABASE!$B:$Y,23,FALSE)),"",VLOOKUP(M129,[2]DATABASE!$B:$Y,23,FALSE))</f>
        <v>6920100</v>
      </c>
      <c r="X129" s="67">
        <f>+V129+W129</f>
        <v>23774200</v>
      </c>
      <c r="Y129" s="67">
        <f t="shared" si="54"/>
        <v>23774200</v>
      </c>
      <c r="Z129" s="67">
        <f t="shared" si="55"/>
        <v>150800</v>
      </c>
      <c r="AA129" s="245">
        <f t="shared" si="45"/>
        <v>0.99369696969696975</v>
      </c>
      <c r="AB129" s="66"/>
      <c r="AC129" s="37"/>
      <c r="AD129" s="68"/>
    </row>
    <row r="130" spans="1:30" s="143" customFormat="1" ht="42.75" x14ac:dyDescent="0.25">
      <c r="A130" s="136">
        <v>4</v>
      </c>
      <c r="B130" s="137" t="s">
        <v>20</v>
      </c>
      <c r="C130" s="138">
        <v>4</v>
      </c>
      <c r="D130" s="137" t="s">
        <v>20</v>
      </c>
      <c r="E130" s="139" t="s">
        <v>21</v>
      </c>
      <c r="F130" s="137" t="s">
        <v>87</v>
      </c>
      <c r="G130" s="137" t="s">
        <v>70</v>
      </c>
      <c r="H130" s="137" t="s">
        <v>12</v>
      </c>
      <c r="I130" s="140" t="s">
        <v>9</v>
      </c>
      <c r="J130" s="140" t="s">
        <v>9</v>
      </c>
      <c r="K130" s="140" t="s">
        <v>94</v>
      </c>
      <c r="L130" s="140"/>
      <c r="M130" s="100" t="str">
        <f t="shared" si="52"/>
        <v>4.03.4.03.01.E.109.002.5.2.2.31.</v>
      </c>
      <c r="N130" s="101" t="s">
        <v>95</v>
      </c>
      <c r="O130" s="142">
        <f>SUM(O131:O131)</f>
        <v>0</v>
      </c>
      <c r="P130" s="142"/>
      <c r="Q130" s="142"/>
      <c r="R130" s="142"/>
      <c r="S130" s="141">
        <f t="shared" ref="S130:X130" si="66">SUM(S131:S131)</f>
        <v>0</v>
      </c>
      <c r="T130" s="141">
        <f t="shared" si="66"/>
        <v>0</v>
      </c>
      <c r="U130" s="141">
        <f t="shared" si="66"/>
        <v>0</v>
      </c>
      <c r="V130" s="141">
        <f t="shared" si="66"/>
        <v>0</v>
      </c>
      <c r="W130" s="141">
        <f t="shared" si="66"/>
        <v>0</v>
      </c>
      <c r="X130" s="141">
        <f t="shared" si="66"/>
        <v>0</v>
      </c>
      <c r="Y130" s="142">
        <f t="shared" si="54"/>
        <v>0</v>
      </c>
      <c r="Z130" s="142">
        <f t="shared" si="55"/>
        <v>0</v>
      </c>
      <c r="AA130" s="252">
        <v>0</v>
      </c>
      <c r="AB130" s="141"/>
      <c r="AC130" s="37"/>
      <c r="AD130" s="68"/>
    </row>
    <row r="131" spans="1:30" s="143" customFormat="1" ht="16.5" x14ac:dyDescent="0.25">
      <c r="A131" s="95">
        <v>4</v>
      </c>
      <c r="B131" s="96" t="s">
        <v>20</v>
      </c>
      <c r="C131" s="97">
        <v>4</v>
      </c>
      <c r="D131" s="96" t="s">
        <v>20</v>
      </c>
      <c r="E131" s="98" t="s">
        <v>21</v>
      </c>
      <c r="F131" s="96" t="s">
        <v>87</v>
      </c>
      <c r="G131" s="96" t="s">
        <v>70</v>
      </c>
      <c r="H131" s="96" t="s">
        <v>12</v>
      </c>
      <c r="I131" s="99" t="s">
        <v>9</v>
      </c>
      <c r="J131" s="99" t="s">
        <v>9</v>
      </c>
      <c r="K131" s="99" t="s">
        <v>94</v>
      </c>
      <c r="L131" s="99" t="s">
        <v>27</v>
      </c>
      <c r="M131" s="100" t="str">
        <f t="shared" si="52"/>
        <v>4.03.4.03.01.E.109.002.5.2.2.31.01</v>
      </c>
      <c r="N131" s="65" t="str">
        <f>VLOOKUP(M131,[2]DATABASE!B:L,11,FALSE)</f>
        <v>Belanja Jasa Tenaga Ahli</v>
      </c>
      <c r="O131" s="67">
        <f>IF(L131&lt;&gt;"",VLOOKUP(M131,[2]DATABASE!B:M,12,FALSE),"")</f>
        <v>0</v>
      </c>
      <c r="P131" s="67"/>
      <c r="Q131" s="67"/>
      <c r="R131" s="67"/>
      <c r="S131" s="67">
        <f>IF(ISERROR(VLOOKUP(M131,[2]DATABASE!$B:$Y,19,FALSE)),"",VLOOKUP(M131,[2]DATABASE!$B:$Y,19,FALSE))</f>
        <v>0</v>
      </c>
      <c r="T131" s="67">
        <f>IF(ISERROR(VLOOKUP(M131,[2]DATABASE!$B:$Y,20,FALSE)),"",VLOOKUP(M131,[2]DATABASE!$B:$Y,20,FALSE))</f>
        <v>0</v>
      </c>
      <c r="U131" s="67">
        <f>+S131+T131</f>
        <v>0</v>
      </c>
      <c r="V131" s="67">
        <f>IF(ISERROR(VLOOKUP(M131,[2]DATABASE!$B:$Y,22,FALSE)),"",VLOOKUP(M131,[2]DATABASE!$B:$Y,22,FALSE))</f>
        <v>0</v>
      </c>
      <c r="W131" s="67">
        <f>IF(ISERROR(VLOOKUP(M131,[2]DATABASE!$B:$Y,23,FALSE)),"",VLOOKUP(M131,[2]DATABASE!$B:$Y,23,FALSE))</f>
        <v>0</v>
      </c>
      <c r="X131" s="67">
        <f>+V131+W131</f>
        <v>0</v>
      </c>
      <c r="Y131" s="67">
        <f t="shared" si="54"/>
        <v>0</v>
      </c>
      <c r="Z131" s="67">
        <f t="shared" si="55"/>
        <v>0</v>
      </c>
      <c r="AA131" s="245">
        <v>0</v>
      </c>
      <c r="AB131" s="66"/>
      <c r="AC131" s="37"/>
      <c r="AD131" s="68"/>
    </row>
    <row r="132" spans="1:30" s="143" customFormat="1" ht="16.5" x14ac:dyDescent="0.25">
      <c r="A132" s="165">
        <v>4</v>
      </c>
      <c r="B132" s="166" t="s">
        <v>20</v>
      </c>
      <c r="C132" s="167">
        <v>4</v>
      </c>
      <c r="D132" s="166" t="s">
        <v>20</v>
      </c>
      <c r="E132" s="168" t="s">
        <v>21</v>
      </c>
      <c r="F132" s="169">
        <v>109</v>
      </c>
      <c r="G132" s="169" t="s">
        <v>70</v>
      </c>
      <c r="H132" s="166" t="s">
        <v>12</v>
      </c>
      <c r="I132" s="169" t="s">
        <v>9</v>
      </c>
      <c r="J132" s="169" t="s">
        <v>10</v>
      </c>
      <c r="K132" s="169"/>
      <c r="L132" s="166"/>
      <c r="M132" s="100" t="str">
        <f t="shared" si="52"/>
        <v>4.03.4.03.01.E.109.002.5.2.3..</v>
      </c>
      <c r="N132" s="170" t="s">
        <v>59</v>
      </c>
      <c r="O132" s="172">
        <f>+O133</f>
        <v>285000000</v>
      </c>
      <c r="P132" s="172"/>
      <c r="Q132" s="172"/>
      <c r="R132" s="172"/>
      <c r="S132" s="171">
        <f t="shared" ref="S132:X133" si="67">+S133</f>
        <v>285000000</v>
      </c>
      <c r="T132" s="171">
        <f t="shared" si="67"/>
        <v>0</v>
      </c>
      <c r="U132" s="171">
        <f t="shared" si="67"/>
        <v>285000000</v>
      </c>
      <c r="V132" s="171">
        <f t="shared" si="67"/>
        <v>0</v>
      </c>
      <c r="W132" s="171">
        <f t="shared" si="67"/>
        <v>0</v>
      </c>
      <c r="X132" s="171">
        <f t="shared" si="67"/>
        <v>0</v>
      </c>
      <c r="Y132" s="172">
        <f>U132+X132</f>
        <v>285000000</v>
      </c>
      <c r="Z132" s="172">
        <f>O132-Y132</f>
        <v>0</v>
      </c>
      <c r="AA132" s="254">
        <f t="shared" si="45"/>
        <v>1</v>
      </c>
      <c r="AB132" s="171"/>
      <c r="AC132" s="37"/>
      <c r="AD132" s="68"/>
    </row>
    <row r="133" spans="1:30" s="143" customFormat="1" ht="14.25" x14ac:dyDescent="0.25">
      <c r="A133" s="136">
        <v>4</v>
      </c>
      <c r="B133" s="137" t="s">
        <v>20</v>
      </c>
      <c r="C133" s="138">
        <v>4</v>
      </c>
      <c r="D133" s="137" t="s">
        <v>20</v>
      </c>
      <c r="E133" s="139" t="s">
        <v>21</v>
      </c>
      <c r="F133" s="137" t="s">
        <v>87</v>
      </c>
      <c r="G133" s="137" t="s">
        <v>70</v>
      </c>
      <c r="H133" s="140" t="s">
        <v>12</v>
      </c>
      <c r="I133" s="140" t="s">
        <v>9</v>
      </c>
      <c r="J133" s="140" t="s">
        <v>10</v>
      </c>
      <c r="K133" s="140" t="s">
        <v>91</v>
      </c>
      <c r="L133" s="140"/>
      <c r="M133" s="112" t="str">
        <f t="shared" si="52"/>
        <v>4.03.4.03.01.E.109.002.5.2.3.37.</v>
      </c>
      <c r="N133" s="101" t="s">
        <v>92</v>
      </c>
      <c r="O133" s="142">
        <f>+O134</f>
        <v>285000000</v>
      </c>
      <c r="P133" s="142"/>
      <c r="Q133" s="142"/>
      <c r="R133" s="142"/>
      <c r="S133" s="141">
        <f t="shared" si="67"/>
        <v>285000000</v>
      </c>
      <c r="T133" s="141">
        <f t="shared" si="67"/>
        <v>0</v>
      </c>
      <c r="U133" s="141">
        <f t="shared" si="67"/>
        <v>285000000</v>
      </c>
      <c r="V133" s="141">
        <f t="shared" si="67"/>
        <v>0</v>
      </c>
      <c r="W133" s="141">
        <f t="shared" si="67"/>
        <v>0</v>
      </c>
      <c r="X133" s="141">
        <f t="shared" si="67"/>
        <v>0</v>
      </c>
      <c r="Y133" s="142">
        <f t="shared" ref="Y133:Y155" si="68">U133+X133</f>
        <v>285000000</v>
      </c>
      <c r="Z133" s="142">
        <f t="shared" ref="Z133:Z156" si="69">O133-Y133</f>
        <v>0</v>
      </c>
      <c r="AA133" s="252">
        <f t="shared" si="45"/>
        <v>1</v>
      </c>
      <c r="AB133" s="141"/>
      <c r="AC133" s="37"/>
      <c r="AD133" s="68"/>
    </row>
    <row r="134" spans="1:30" s="143" customFormat="1" ht="33" x14ac:dyDescent="0.25">
      <c r="A134" s="95">
        <v>4</v>
      </c>
      <c r="B134" s="96" t="s">
        <v>20</v>
      </c>
      <c r="C134" s="97">
        <v>4</v>
      </c>
      <c r="D134" s="96" t="s">
        <v>20</v>
      </c>
      <c r="E134" s="98" t="s">
        <v>21</v>
      </c>
      <c r="F134" s="96" t="s">
        <v>87</v>
      </c>
      <c r="G134" s="96" t="s">
        <v>70</v>
      </c>
      <c r="H134" s="99" t="s">
        <v>12</v>
      </c>
      <c r="I134" s="99" t="s">
        <v>9</v>
      </c>
      <c r="J134" s="99" t="s">
        <v>10</v>
      </c>
      <c r="K134" s="99" t="s">
        <v>91</v>
      </c>
      <c r="L134" s="99" t="s">
        <v>27</v>
      </c>
      <c r="M134" s="100" t="str">
        <f t="shared" si="52"/>
        <v>4.03.4.03.01.E.109.002.5.2.3.37.01</v>
      </c>
      <c r="N134" s="65" t="str">
        <f>VLOOKUP(M134,[2]DATABASE!B:L,11,FALSE)</f>
        <v>Belanja Modal Jasa Konsultansi Penelitian</v>
      </c>
      <c r="O134" s="67">
        <f>IF(L134&lt;&gt;"",VLOOKUP(M134,[2]DATABASE!B:M,12,FALSE),"")</f>
        <v>285000000</v>
      </c>
      <c r="P134" s="67"/>
      <c r="Q134" s="67"/>
      <c r="R134" s="67"/>
      <c r="S134" s="67">
        <f>IF(ISERROR(VLOOKUP(M134,[2]DATABASE!$B:$Y,19,FALSE)),"",VLOOKUP(M134,[2]DATABASE!$B:$Y,19,FALSE))</f>
        <v>285000000</v>
      </c>
      <c r="T134" s="67">
        <f>IF(ISERROR(VLOOKUP(M134,[2]DATABASE!$B:$Y,20,FALSE)),"",VLOOKUP(M134,[2]DATABASE!$B:$Y,20,FALSE))</f>
        <v>0</v>
      </c>
      <c r="U134" s="67">
        <f>+S134+T134</f>
        <v>285000000</v>
      </c>
      <c r="V134" s="67">
        <f>IF(ISERROR(VLOOKUP(M134,[2]DATABASE!$B:$Y,22,FALSE)),"",VLOOKUP(M134,[2]DATABASE!$B:$Y,22,FALSE))</f>
        <v>0</v>
      </c>
      <c r="W134" s="67">
        <f>IF(ISERROR(VLOOKUP(M134,[2]DATABASE!$B:$Y,23,FALSE)),"",VLOOKUP(M134,[2]DATABASE!$B:$Y,23,FALSE))</f>
        <v>0</v>
      </c>
      <c r="X134" s="67">
        <f>+V134+W134</f>
        <v>0</v>
      </c>
      <c r="Y134" s="67">
        <f t="shared" si="68"/>
        <v>285000000</v>
      </c>
      <c r="Z134" s="67">
        <f t="shared" si="69"/>
        <v>0</v>
      </c>
      <c r="AA134" s="245">
        <f t="shared" si="45"/>
        <v>1</v>
      </c>
      <c r="AB134" s="66"/>
      <c r="AC134" s="37"/>
      <c r="AD134" s="68"/>
    </row>
    <row r="135" spans="1:30" s="143" customFormat="1" ht="14.25" x14ac:dyDescent="0.25">
      <c r="A135" s="117">
        <v>4</v>
      </c>
      <c r="B135" s="118" t="s">
        <v>20</v>
      </c>
      <c r="C135" s="119">
        <v>4</v>
      </c>
      <c r="D135" s="118" t="s">
        <v>20</v>
      </c>
      <c r="E135" s="120" t="s">
        <v>21</v>
      </c>
      <c r="F135" s="118" t="s">
        <v>87</v>
      </c>
      <c r="G135" s="121" t="s">
        <v>96</v>
      </c>
      <c r="H135" s="118" t="s">
        <v>38</v>
      </c>
      <c r="I135" s="121" t="s">
        <v>38</v>
      </c>
      <c r="J135" s="121" t="s">
        <v>38</v>
      </c>
      <c r="K135" s="121" t="s">
        <v>38</v>
      </c>
      <c r="L135" s="121"/>
      <c r="M135" s="112" t="str">
        <f t="shared" si="52"/>
        <v>4.03.4.03.01.E.109.003.....</v>
      </c>
      <c r="N135" s="122" t="s">
        <v>97</v>
      </c>
      <c r="O135" s="124">
        <f>O136+O153</f>
        <v>250936000</v>
      </c>
      <c r="P135" s="124"/>
      <c r="Q135" s="124"/>
      <c r="R135" s="124"/>
      <c r="S135" s="123">
        <f t="shared" ref="S135:X135" si="70">S136+S153</f>
        <v>101627000</v>
      </c>
      <c r="T135" s="123">
        <f t="shared" si="70"/>
        <v>0</v>
      </c>
      <c r="U135" s="123">
        <f t="shared" si="70"/>
        <v>101627000</v>
      </c>
      <c r="V135" s="123">
        <f t="shared" si="70"/>
        <v>131000200</v>
      </c>
      <c r="W135" s="123">
        <f t="shared" si="70"/>
        <v>8500000</v>
      </c>
      <c r="X135" s="123">
        <f t="shared" si="70"/>
        <v>139500200</v>
      </c>
      <c r="Y135" s="124">
        <f t="shared" si="68"/>
        <v>241127200</v>
      </c>
      <c r="Z135" s="124">
        <f t="shared" si="69"/>
        <v>9808800</v>
      </c>
      <c r="AA135" s="250">
        <f t="shared" si="45"/>
        <v>0.96091114865941918</v>
      </c>
      <c r="AB135" s="123"/>
      <c r="AC135" s="37"/>
      <c r="AD135" s="68"/>
    </row>
    <row r="136" spans="1:30" s="143" customFormat="1" ht="14.25" x14ac:dyDescent="0.25">
      <c r="A136" s="208">
        <v>4</v>
      </c>
      <c r="B136" s="209" t="s">
        <v>20</v>
      </c>
      <c r="C136" s="210">
        <v>4</v>
      </c>
      <c r="D136" s="209" t="s">
        <v>20</v>
      </c>
      <c r="E136" s="211" t="s">
        <v>21</v>
      </c>
      <c r="F136" s="209" t="s">
        <v>87</v>
      </c>
      <c r="G136" s="209" t="s">
        <v>96</v>
      </c>
      <c r="H136" s="209" t="s">
        <v>12</v>
      </c>
      <c r="I136" s="212" t="s">
        <v>9</v>
      </c>
      <c r="J136" s="212" t="s">
        <v>9</v>
      </c>
      <c r="K136" s="212" t="s">
        <v>38</v>
      </c>
      <c r="L136" s="212"/>
      <c r="M136" s="112" t="str">
        <f t="shared" si="52"/>
        <v>4.03.4.03.01.E.109.003.5.2.2..</v>
      </c>
      <c r="N136" s="213" t="s">
        <v>42</v>
      </c>
      <c r="O136" s="215">
        <f>+O137+O146+O148+O150</f>
        <v>238936000</v>
      </c>
      <c r="P136" s="215"/>
      <c r="Q136" s="215"/>
      <c r="R136" s="215"/>
      <c r="S136" s="214">
        <f t="shared" ref="S136:X136" si="71">+S137+S146+S148+S150</f>
        <v>90000000</v>
      </c>
      <c r="T136" s="214">
        <f t="shared" si="71"/>
        <v>0</v>
      </c>
      <c r="U136" s="214">
        <f t="shared" si="71"/>
        <v>90000000</v>
      </c>
      <c r="V136" s="214">
        <f t="shared" si="71"/>
        <v>131000200</v>
      </c>
      <c r="W136" s="214">
        <f t="shared" si="71"/>
        <v>8500000</v>
      </c>
      <c r="X136" s="214">
        <f t="shared" si="71"/>
        <v>139500200</v>
      </c>
      <c r="Y136" s="215">
        <f t="shared" si="68"/>
        <v>229500200</v>
      </c>
      <c r="Z136" s="215">
        <f t="shared" si="69"/>
        <v>9435800</v>
      </c>
      <c r="AA136" s="258">
        <f t="shared" si="45"/>
        <v>0.96050909030033149</v>
      </c>
      <c r="AB136" s="214"/>
      <c r="AC136" s="37"/>
      <c r="AD136" s="68"/>
    </row>
    <row r="137" spans="1:30" s="143" customFormat="1" ht="16.5" x14ac:dyDescent="0.25">
      <c r="A137" s="136">
        <v>4</v>
      </c>
      <c r="B137" s="137" t="s">
        <v>20</v>
      </c>
      <c r="C137" s="138">
        <v>4</v>
      </c>
      <c r="D137" s="137" t="s">
        <v>20</v>
      </c>
      <c r="E137" s="139" t="s">
        <v>21</v>
      </c>
      <c r="F137" s="137" t="s">
        <v>87</v>
      </c>
      <c r="G137" s="137" t="s">
        <v>96</v>
      </c>
      <c r="H137" s="137" t="s">
        <v>12</v>
      </c>
      <c r="I137" s="140" t="s">
        <v>9</v>
      </c>
      <c r="J137" s="140" t="s">
        <v>9</v>
      </c>
      <c r="K137" s="140" t="s">
        <v>20</v>
      </c>
      <c r="L137" s="140"/>
      <c r="M137" s="100" t="str">
        <f t="shared" si="52"/>
        <v>4.03.4.03.01.E.109.003.5.2.2.03.</v>
      </c>
      <c r="N137" s="101" t="s">
        <v>54</v>
      </c>
      <c r="O137" s="142">
        <f>SUM(O138:O139)</f>
        <v>109500000</v>
      </c>
      <c r="P137" s="142"/>
      <c r="Q137" s="142"/>
      <c r="R137" s="142"/>
      <c r="S137" s="141">
        <f t="shared" ref="S137:X137" si="72">SUM(S138:S139)</f>
        <v>0</v>
      </c>
      <c r="T137" s="141">
        <f t="shared" si="72"/>
        <v>0</v>
      </c>
      <c r="U137" s="141">
        <f t="shared" si="72"/>
        <v>0</v>
      </c>
      <c r="V137" s="141">
        <f t="shared" si="72"/>
        <v>104128550</v>
      </c>
      <c r="W137" s="141">
        <f t="shared" si="72"/>
        <v>0</v>
      </c>
      <c r="X137" s="141">
        <f t="shared" si="72"/>
        <v>104128550</v>
      </c>
      <c r="Y137" s="142">
        <f t="shared" si="68"/>
        <v>104128550</v>
      </c>
      <c r="Z137" s="142">
        <f t="shared" si="69"/>
        <v>5371450</v>
      </c>
      <c r="AA137" s="252">
        <f t="shared" si="45"/>
        <v>0.95094566210045661</v>
      </c>
      <c r="AB137" s="141"/>
      <c r="AC137" s="37"/>
      <c r="AD137" s="68"/>
    </row>
    <row r="138" spans="1:30" s="60" customFormat="1" ht="48.75" customHeight="1" x14ac:dyDescent="0.25">
      <c r="A138" s="95">
        <v>4</v>
      </c>
      <c r="B138" s="96" t="s">
        <v>20</v>
      </c>
      <c r="C138" s="97">
        <v>4</v>
      </c>
      <c r="D138" s="96" t="s">
        <v>20</v>
      </c>
      <c r="E138" s="98" t="s">
        <v>21</v>
      </c>
      <c r="F138" s="96" t="s">
        <v>87</v>
      </c>
      <c r="G138" s="96" t="s">
        <v>96</v>
      </c>
      <c r="H138" s="96" t="s">
        <v>12</v>
      </c>
      <c r="I138" s="99" t="s">
        <v>9</v>
      </c>
      <c r="J138" s="99" t="s">
        <v>9</v>
      </c>
      <c r="K138" s="99" t="s">
        <v>20</v>
      </c>
      <c r="L138" s="99" t="s">
        <v>31</v>
      </c>
      <c r="M138" s="100" t="str">
        <f t="shared" si="52"/>
        <v>4.03.4.03.01.E.109.003.5.2.2.03.07</v>
      </c>
      <c r="N138" s="65" t="str">
        <f>VLOOKUP(M138,[2]DATABASE!B:L,11,FALSE)</f>
        <v>Belanja Paket/Pengiriman</v>
      </c>
      <c r="O138" s="67">
        <f>IF(L138&lt;&gt;"",VLOOKUP(M138,[2]DATABASE!B:M,12,FALSE),"")</f>
        <v>3000000</v>
      </c>
      <c r="P138" s="67"/>
      <c r="Q138" s="67"/>
      <c r="R138" s="67"/>
      <c r="S138" s="67">
        <f>IF(ISERROR(VLOOKUP(M138,[2]DATABASE!$B:$Y,19,FALSE)),"",VLOOKUP(M138,[2]DATABASE!$B:$Y,19,FALSE))</f>
        <v>0</v>
      </c>
      <c r="T138" s="67">
        <f>IF(ISERROR(VLOOKUP(M138,[2]DATABASE!$B:$Y,20,FALSE)),"",VLOOKUP(M138,[2]DATABASE!$B:$Y,20,FALSE))</f>
        <v>0</v>
      </c>
      <c r="U138" s="67">
        <f>+S138+T138</f>
        <v>0</v>
      </c>
      <c r="V138" s="67">
        <f>IF(ISERROR(VLOOKUP(M138,[2]DATABASE!$B:$Y,22,FALSE)),"",VLOOKUP(M138,[2]DATABASE!$B:$Y,22,FALSE))</f>
        <v>386750</v>
      </c>
      <c r="W138" s="67">
        <f>IF(ISERROR(VLOOKUP(M138,[2]DATABASE!$B:$Y,23,FALSE)),"",VLOOKUP(M138,[2]DATABASE!$B:$Y,23,FALSE))</f>
        <v>0</v>
      </c>
      <c r="X138" s="67">
        <f>+V138+W138</f>
        <v>386750</v>
      </c>
      <c r="Y138" s="67">
        <f t="shared" si="68"/>
        <v>386750</v>
      </c>
      <c r="Z138" s="67">
        <f t="shared" si="69"/>
        <v>2613250</v>
      </c>
      <c r="AA138" s="245">
        <f t="shared" si="45"/>
        <v>0.12891666666666668</v>
      </c>
      <c r="AB138" s="376" t="s">
        <v>237</v>
      </c>
      <c r="AC138" s="116"/>
      <c r="AD138" s="68"/>
    </row>
    <row r="139" spans="1:30" s="143" customFormat="1" ht="16.5" x14ac:dyDescent="0.25">
      <c r="A139" s="95">
        <v>4</v>
      </c>
      <c r="B139" s="96" t="s">
        <v>20</v>
      </c>
      <c r="C139" s="97">
        <v>4</v>
      </c>
      <c r="D139" s="96" t="s">
        <v>20</v>
      </c>
      <c r="E139" s="98" t="s">
        <v>21</v>
      </c>
      <c r="F139" s="96" t="s">
        <v>87</v>
      </c>
      <c r="G139" s="96" t="s">
        <v>96</v>
      </c>
      <c r="H139" s="96" t="s">
        <v>12</v>
      </c>
      <c r="I139" s="99" t="s">
        <v>9</v>
      </c>
      <c r="J139" s="99" t="s">
        <v>9</v>
      </c>
      <c r="K139" s="99" t="s">
        <v>20</v>
      </c>
      <c r="L139" s="99" t="s">
        <v>83</v>
      </c>
      <c r="M139" s="100" t="str">
        <f t="shared" si="52"/>
        <v>4.03.4.03.01.E.109.003.5.2.2.03.17</v>
      </c>
      <c r="N139" s="65" t="str">
        <f>VLOOKUP(M139,[2]DATABASE!B:L,11,FALSE)</f>
        <v>Belanja Iuran</v>
      </c>
      <c r="O139" s="67">
        <f>IF(L139&lt;&gt;"",VLOOKUP(M139,[2]DATABASE!B:M,12,FALSE),"")</f>
        <v>106500000</v>
      </c>
      <c r="P139" s="67"/>
      <c r="Q139" s="67"/>
      <c r="R139" s="67"/>
      <c r="S139" s="67">
        <f>IF(ISERROR(VLOOKUP(M139,[2]DATABASE!$B:$Y,19,FALSE)),"",VLOOKUP(M139,[2]DATABASE!$B:$Y,19,FALSE))</f>
        <v>0</v>
      </c>
      <c r="T139" s="67">
        <f>IF(ISERROR(VLOOKUP(M139,[2]DATABASE!$B:$Y,20,FALSE)),"",VLOOKUP(M139,[2]DATABASE!$B:$Y,20,FALSE))</f>
        <v>0</v>
      </c>
      <c r="U139" s="67">
        <f>+S139+T139</f>
        <v>0</v>
      </c>
      <c r="V139" s="67">
        <f>IF(ISERROR(VLOOKUP(M139,[2]DATABASE!$B:$Y,22,FALSE)),"",VLOOKUP(M139,[2]DATABASE!$B:$Y,22,FALSE))</f>
        <v>103741800</v>
      </c>
      <c r="W139" s="67">
        <f>IF(ISERROR(VLOOKUP(M139,[2]DATABASE!$B:$Y,23,FALSE)),"",VLOOKUP(M139,[2]DATABASE!$B:$Y,23,FALSE))</f>
        <v>0</v>
      </c>
      <c r="X139" s="67">
        <f>+V139+W139</f>
        <v>103741800</v>
      </c>
      <c r="Y139" s="67">
        <f t="shared" si="68"/>
        <v>103741800</v>
      </c>
      <c r="Z139" s="67">
        <f t="shared" si="69"/>
        <v>2758200</v>
      </c>
      <c r="AA139" s="245">
        <f t="shared" si="45"/>
        <v>0.97410140845070425</v>
      </c>
      <c r="AB139" s="66"/>
      <c r="AC139" s="37"/>
      <c r="AD139" s="68"/>
    </row>
    <row r="140" spans="1:30" s="143" customFormat="1" ht="16.5" x14ac:dyDescent="0.25">
      <c r="A140" s="95"/>
      <c r="B140" s="96"/>
      <c r="C140" s="97"/>
      <c r="D140" s="96"/>
      <c r="E140" s="98"/>
      <c r="F140" s="96"/>
      <c r="G140" s="96"/>
      <c r="H140" s="96"/>
      <c r="I140" s="99"/>
      <c r="J140" s="99"/>
      <c r="K140" s="99"/>
      <c r="L140" s="99"/>
      <c r="M140" s="100"/>
      <c r="N140" s="65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245"/>
      <c r="AB140" s="378" t="s">
        <v>241</v>
      </c>
      <c r="AC140" s="37"/>
      <c r="AD140" s="68"/>
    </row>
    <row r="141" spans="1:30" s="143" customFormat="1" ht="16.5" x14ac:dyDescent="0.25">
      <c r="A141" s="95"/>
      <c r="B141" s="96"/>
      <c r="C141" s="97"/>
      <c r="D141" s="96"/>
      <c r="E141" s="98"/>
      <c r="F141" s="96"/>
      <c r="G141" s="96"/>
      <c r="H141" s="96"/>
      <c r="I141" s="99"/>
      <c r="J141" s="99"/>
      <c r="K141" s="99"/>
      <c r="L141" s="99"/>
      <c r="M141" s="100"/>
      <c r="N141" s="65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245"/>
      <c r="AB141" s="378" t="s">
        <v>240</v>
      </c>
      <c r="AC141" s="37"/>
      <c r="AD141" s="68"/>
    </row>
    <row r="142" spans="1:30" s="143" customFormat="1" ht="16.5" x14ac:dyDescent="0.25">
      <c r="A142" s="95"/>
      <c r="B142" s="96"/>
      <c r="C142" s="97"/>
      <c r="D142" s="96"/>
      <c r="E142" s="98"/>
      <c r="F142" s="96"/>
      <c r="G142" s="96"/>
      <c r="H142" s="96"/>
      <c r="I142" s="99"/>
      <c r="J142" s="99"/>
      <c r="K142" s="99"/>
      <c r="L142" s="99"/>
      <c r="M142" s="100"/>
      <c r="N142" s="65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245"/>
      <c r="AB142" s="378" t="s">
        <v>242</v>
      </c>
      <c r="AC142" s="37"/>
      <c r="AD142" s="68"/>
    </row>
    <row r="143" spans="1:30" s="143" customFormat="1" ht="16.5" x14ac:dyDescent="0.25">
      <c r="A143" s="95"/>
      <c r="B143" s="96"/>
      <c r="C143" s="97"/>
      <c r="D143" s="96"/>
      <c r="E143" s="98"/>
      <c r="F143" s="96"/>
      <c r="G143" s="96"/>
      <c r="H143" s="96"/>
      <c r="I143" s="99"/>
      <c r="J143" s="99"/>
      <c r="K143" s="99"/>
      <c r="L143" s="99"/>
      <c r="M143" s="100"/>
      <c r="N143" s="65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245"/>
      <c r="AB143" s="378" t="s">
        <v>238</v>
      </c>
      <c r="AC143" s="37"/>
      <c r="AD143" s="68"/>
    </row>
    <row r="144" spans="1:30" s="143" customFormat="1" ht="16.5" x14ac:dyDescent="0.25">
      <c r="A144" s="95"/>
      <c r="B144" s="96"/>
      <c r="C144" s="97"/>
      <c r="D144" s="96"/>
      <c r="E144" s="98"/>
      <c r="F144" s="96"/>
      <c r="G144" s="96"/>
      <c r="H144" s="96"/>
      <c r="I144" s="99"/>
      <c r="J144" s="99"/>
      <c r="K144" s="99"/>
      <c r="L144" s="99"/>
      <c r="M144" s="100"/>
      <c r="N144" s="65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245"/>
      <c r="AB144" s="378" t="s">
        <v>239</v>
      </c>
      <c r="AC144" s="37"/>
      <c r="AD144" s="68"/>
    </row>
    <row r="145" spans="1:30" s="143" customFormat="1" ht="16.5" x14ac:dyDescent="0.25">
      <c r="A145" s="95"/>
      <c r="B145" s="96"/>
      <c r="C145" s="97"/>
      <c r="D145" s="96"/>
      <c r="E145" s="98"/>
      <c r="F145" s="96"/>
      <c r="G145" s="96"/>
      <c r="H145" s="96"/>
      <c r="I145" s="99"/>
      <c r="J145" s="99"/>
      <c r="K145" s="99"/>
      <c r="L145" s="99"/>
      <c r="M145" s="100"/>
      <c r="N145" s="65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245"/>
      <c r="AB145" s="66"/>
      <c r="AC145" s="37"/>
      <c r="AD145" s="68"/>
    </row>
    <row r="146" spans="1:30" s="69" customFormat="1" ht="16.5" x14ac:dyDescent="0.25">
      <c r="A146" s="136">
        <v>4</v>
      </c>
      <c r="B146" s="137" t="s">
        <v>20</v>
      </c>
      <c r="C146" s="138">
        <v>4</v>
      </c>
      <c r="D146" s="137" t="s">
        <v>20</v>
      </c>
      <c r="E146" s="139" t="s">
        <v>21</v>
      </c>
      <c r="F146" s="137" t="s">
        <v>87</v>
      </c>
      <c r="G146" s="137" t="s">
        <v>96</v>
      </c>
      <c r="H146" s="137" t="s">
        <v>12</v>
      </c>
      <c r="I146" s="140" t="s">
        <v>9</v>
      </c>
      <c r="J146" s="140" t="s">
        <v>9</v>
      </c>
      <c r="K146" s="140" t="s">
        <v>18</v>
      </c>
      <c r="L146" s="140"/>
      <c r="M146" s="100" t="str">
        <f t="shared" si="52"/>
        <v>4.03.4.03.01.E.109.003.5.2.2.11.</v>
      </c>
      <c r="N146" s="101" t="s">
        <v>43</v>
      </c>
      <c r="O146" s="142">
        <f>SUM(O147:O147)</f>
        <v>26936000</v>
      </c>
      <c r="P146" s="142"/>
      <c r="Q146" s="142"/>
      <c r="R146" s="142"/>
      <c r="S146" s="141">
        <f t="shared" ref="S146:X146" si="73">SUM(S147:S147)</f>
        <v>0</v>
      </c>
      <c r="T146" s="141">
        <f t="shared" si="73"/>
        <v>0</v>
      </c>
      <c r="U146" s="141">
        <f t="shared" si="73"/>
        <v>0</v>
      </c>
      <c r="V146" s="141">
        <f t="shared" si="73"/>
        <v>26871650</v>
      </c>
      <c r="W146" s="141">
        <f t="shared" si="73"/>
        <v>0</v>
      </c>
      <c r="X146" s="141">
        <f t="shared" si="73"/>
        <v>26871650</v>
      </c>
      <c r="Y146" s="142">
        <f t="shared" si="68"/>
        <v>26871650</v>
      </c>
      <c r="Z146" s="142">
        <f t="shared" si="69"/>
        <v>64350</v>
      </c>
      <c r="AA146" s="252">
        <f t="shared" si="45"/>
        <v>0.99761100386100388</v>
      </c>
      <c r="AB146" s="141"/>
      <c r="AC146" s="50"/>
      <c r="AD146" s="68"/>
    </row>
    <row r="147" spans="1:30" s="217" customFormat="1" ht="33" x14ac:dyDescent="0.25">
      <c r="A147" s="95">
        <v>4</v>
      </c>
      <c r="B147" s="96" t="s">
        <v>20</v>
      </c>
      <c r="C147" s="97">
        <v>4</v>
      </c>
      <c r="D147" s="96" t="s">
        <v>20</v>
      </c>
      <c r="E147" s="98" t="s">
        <v>21</v>
      </c>
      <c r="F147" s="96" t="s">
        <v>87</v>
      </c>
      <c r="G147" s="96" t="s">
        <v>96</v>
      </c>
      <c r="H147" s="96" t="s">
        <v>12</v>
      </c>
      <c r="I147" s="99" t="s">
        <v>9</v>
      </c>
      <c r="J147" s="99" t="s">
        <v>9</v>
      </c>
      <c r="K147" s="99" t="s">
        <v>18</v>
      </c>
      <c r="L147" s="99" t="s">
        <v>28</v>
      </c>
      <c r="M147" s="100" t="str">
        <f t="shared" si="52"/>
        <v>4.03.4.03.01.E.109.003.5.2.2.11.02</v>
      </c>
      <c r="N147" s="65" t="str">
        <f>VLOOKUP(M147,[2]DATABASE!B:L,11,FALSE)</f>
        <v>Belanja Makanan dan Minuman Rapat</v>
      </c>
      <c r="O147" s="67">
        <f>IF(L147&lt;&gt;"",VLOOKUP(M147,[2]DATABASE!B:M,12,FALSE),"")</f>
        <v>26936000</v>
      </c>
      <c r="P147" s="67"/>
      <c r="Q147" s="67"/>
      <c r="R147" s="67"/>
      <c r="S147" s="67">
        <f>IF(ISERROR(VLOOKUP(M147,[2]DATABASE!$B:$Y,19,FALSE)),"",VLOOKUP(M147,[2]DATABASE!$B:$Y,19,FALSE))</f>
        <v>0</v>
      </c>
      <c r="T147" s="67">
        <f>IF(ISERROR(VLOOKUP(M147,[2]DATABASE!$B:$Y,20,FALSE)),"",VLOOKUP(M147,[2]DATABASE!$B:$Y,20,FALSE))</f>
        <v>0</v>
      </c>
      <c r="U147" s="67">
        <f>+S147+T147</f>
        <v>0</v>
      </c>
      <c r="V147" s="67">
        <f>IF(ISERROR(VLOOKUP(M147,[2]DATABASE!$B:$Y,22,FALSE)),"",VLOOKUP(M147,[2]DATABASE!$B:$Y,22,FALSE))</f>
        <v>26871650</v>
      </c>
      <c r="W147" s="67">
        <f>IF(ISERROR(VLOOKUP(M147,[2]DATABASE!$B:$Y,23,FALSE)),"",VLOOKUP(M147,[2]DATABASE!$B:$Y,23,FALSE))</f>
        <v>0</v>
      </c>
      <c r="X147" s="67">
        <f>+V147+W147</f>
        <v>26871650</v>
      </c>
      <c r="Y147" s="67">
        <f t="shared" si="68"/>
        <v>26871650</v>
      </c>
      <c r="Z147" s="67">
        <f t="shared" si="69"/>
        <v>64350</v>
      </c>
      <c r="AA147" s="245">
        <f t="shared" si="45"/>
        <v>0.99761100386100388</v>
      </c>
      <c r="AB147" s="66"/>
      <c r="AC147" s="216"/>
      <c r="AD147" s="68"/>
    </row>
    <row r="148" spans="1:30" s="217" customFormat="1" ht="57" x14ac:dyDescent="0.25">
      <c r="A148" s="136">
        <v>4</v>
      </c>
      <c r="B148" s="137" t="s">
        <v>20</v>
      </c>
      <c r="C148" s="138">
        <v>4</v>
      </c>
      <c r="D148" s="137" t="s">
        <v>20</v>
      </c>
      <c r="E148" s="139" t="s">
        <v>21</v>
      </c>
      <c r="F148" s="137" t="s">
        <v>87</v>
      </c>
      <c r="G148" s="137" t="s">
        <v>96</v>
      </c>
      <c r="H148" s="137" t="s">
        <v>12</v>
      </c>
      <c r="I148" s="140" t="s">
        <v>9</v>
      </c>
      <c r="J148" s="140" t="s">
        <v>9</v>
      </c>
      <c r="K148" s="140" t="s">
        <v>98</v>
      </c>
      <c r="L148" s="140"/>
      <c r="M148" s="112" t="str">
        <f t="shared" si="52"/>
        <v>4.03.4.03.01.E.109.003.5.2.2.30.</v>
      </c>
      <c r="N148" s="101" t="s">
        <v>99</v>
      </c>
      <c r="O148" s="142">
        <f>O149</f>
        <v>90000000</v>
      </c>
      <c r="P148" s="142"/>
      <c r="Q148" s="142"/>
      <c r="R148" s="142"/>
      <c r="S148" s="141">
        <f t="shared" ref="S148:X148" si="74">S149</f>
        <v>90000000</v>
      </c>
      <c r="T148" s="141">
        <f t="shared" si="74"/>
        <v>0</v>
      </c>
      <c r="U148" s="141">
        <f t="shared" si="74"/>
        <v>90000000</v>
      </c>
      <c r="V148" s="141">
        <f t="shared" si="74"/>
        <v>0</v>
      </c>
      <c r="W148" s="141">
        <f t="shared" si="74"/>
        <v>0</v>
      </c>
      <c r="X148" s="141">
        <f t="shared" si="74"/>
        <v>0</v>
      </c>
      <c r="Y148" s="142">
        <f t="shared" si="68"/>
        <v>90000000</v>
      </c>
      <c r="Z148" s="142">
        <f t="shared" si="69"/>
        <v>0</v>
      </c>
      <c r="AA148" s="252">
        <f t="shared" si="45"/>
        <v>1</v>
      </c>
      <c r="AB148" s="141"/>
      <c r="AC148" s="216"/>
      <c r="AD148" s="218"/>
    </row>
    <row r="149" spans="1:30" s="217" customFormat="1" ht="33" x14ac:dyDescent="0.25">
      <c r="A149" s="95">
        <v>4</v>
      </c>
      <c r="B149" s="96" t="s">
        <v>20</v>
      </c>
      <c r="C149" s="97">
        <v>4</v>
      </c>
      <c r="D149" s="96" t="s">
        <v>20</v>
      </c>
      <c r="E149" s="98" t="s">
        <v>21</v>
      </c>
      <c r="F149" s="96" t="s">
        <v>87</v>
      </c>
      <c r="G149" s="96" t="s">
        <v>96</v>
      </c>
      <c r="H149" s="96" t="s">
        <v>12</v>
      </c>
      <c r="I149" s="99" t="s">
        <v>9</v>
      </c>
      <c r="J149" s="99" t="s">
        <v>9</v>
      </c>
      <c r="K149" s="99" t="s">
        <v>98</v>
      </c>
      <c r="L149" s="99" t="s">
        <v>27</v>
      </c>
      <c r="M149" s="100" t="str">
        <f t="shared" si="52"/>
        <v>4.03.4.03.01.E.109.003.5.2.2.30.01</v>
      </c>
      <c r="N149" s="65" t="str">
        <f>VLOOKUP(M149,[2]DATABASE!B:L,11,FALSE)</f>
        <v>Belanja Kompensasi Pemanfaatan dan Pengelolaan Aset</v>
      </c>
      <c r="O149" s="67">
        <f>IF(L149&lt;&gt;"",VLOOKUP(M149,[2]DATABASE!B:M,12,FALSE),"")</f>
        <v>90000000</v>
      </c>
      <c r="P149" s="67"/>
      <c r="Q149" s="67"/>
      <c r="R149" s="67"/>
      <c r="S149" s="67">
        <f>IF(ISERROR(VLOOKUP(M149,[2]DATABASE!$B:$Y,19,FALSE)),"",VLOOKUP(M149,[2]DATABASE!$B:$Y,19,FALSE))</f>
        <v>90000000</v>
      </c>
      <c r="T149" s="67">
        <f>IF(ISERROR(VLOOKUP(M149,[2]DATABASE!$B:$Y,20,FALSE)),"",VLOOKUP(M149,[2]DATABASE!$B:$Y,20,FALSE))</f>
        <v>0</v>
      </c>
      <c r="U149" s="67">
        <f>+S149+T149</f>
        <v>90000000</v>
      </c>
      <c r="V149" s="67">
        <f>IF(ISERROR(VLOOKUP(M149,[2]DATABASE!$B:$Y,22,FALSE)),"",VLOOKUP(M149,[2]DATABASE!$B:$Y,22,FALSE))</f>
        <v>0</v>
      </c>
      <c r="W149" s="67">
        <f>IF(ISERROR(VLOOKUP(M149,[2]DATABASE!$B:$Y,23,FALSE)),"",VLOOKUP(M149,[2]DATABASE!$B:$Y,23,FALSE))</f>
        <v>0</v>
      </c>
      <c r="X149" s="67">
        <f>+V149+W149</f>
        <v>0</v>
      </c>
      <c r="Y149" s="67">
        <f t="shared" si="68"/>
        <v>90000000</v>
      </c>
      <c r="Z149" s="67">
        <f t="shared" si="69"/>
        <v>0</v>
      </c>
      <c r="AA149" s="245">
        <f t="shared" si="45"/>
        <v>1</v>
      </c>
      <c r="AB149" s="66"/>
      <c r="AC149" s="216"/>
      <c r="AD149" s="68"/>
    </row>
    <row r="150" spans="1:30" s="217" customFormat="1" ht="42.75" x14ac:dyDescent="0.25">
      <c r="A150" s="136">
        <v>4</v>
      </c>
      <c r="B150" s="137" t="s">
        <v>20</v>
      </c>
      <c r="C150" s="138">
        <v>4</v>
      </c>
      <c r="D150" s="137" t="s">
        <v>20</v>
      </c>
      <c r="E150" s="139" t="s">
        <v>21</v>
      </c>
      <c r="F150" s="137" t="s">
        <v>87</v>
      </c>
      <c r="G150" s="137" t="s">
        <v>96</v>
      </c>
      <c r="H150" s="137" t="s">
        <v>12</v>
      </c>
      <c r="I150" s="140" t="s">
        <v>9</v>
      </c>
      <c r="J150" s="140" t="s">
        <v>9</v>
      </c>
      <c r="K150" s="140" t="s">
        <v>94</v>
      </c>
      <c r="L150" s="140"/>
      <c r="M150" s="112" t="str">
        <f t="shared" si="52"/>
        <v>4.03.4.03.01.E.109.003.5.2.2.31.</v>
      </c>
      <c r="N150" s="101" t="s">
        <v>95</v>
      </c>
      <c r="O150" s="142">
        <f>SUM(O151:O152)</f>
        <v>12500000</v>
      </c>
      <c r="P150" s="142"/>
      <c r="Q150" s="142"/>
      <c r="R150" s="142"/>
      <c r="S150" s="141">
        <f t="shared" ref="S150:X150" si="75">SUM(S151:S152)</f>
        <v>0</v>
      </c>
      <c r="T150" s="141">
        <f t="shared" si="75"/>
        <v>0</v>
      </c>
      <c r="U150" s="141">
        <f t="shared" si="75"/>
        <v>0</v>
      </c>
      <c r="V150" s="141">
        <f t="shared" si="75"/>
        <v>0</v>
      </c>
      <c r="W150" s="141">
        <f t="shared" si="75"/>
        <v>8500000</v>
      </c>
      <c r="X150" s="141">
        <f t="shared" si="75"/>
        <v>8500000</v>
      </c>
      <c r="Y150" s="142">
        <f t="shared" si="68"/>
        <v>8500000</v>
      </c>
      <c r="Z150" s="142">
        <f t="shared" si="69"/>
        <v>4000000</v>
      </c>
      <c r="AA150" s="252">
        <f t="shared" si="45"/>
        <v>0.68</v>
      </c>
      <c r="AB150" s="141"/>
      <c r="AC150" s="216"/>
      <c r="AD150" s="68"/>
    </row>
    <row r="151" spans="1:30" s="217" customFormat="1" ht="49.5" customHeight="1" x14ac:dyDescent="0.25">
      <c r="A151" s="95">
        <v>4</v>
      </c>
      <c r="B151" s="96" t="s">
        <v>20</v>
      </c>
      <c r="C151" s="97">
        <v>4</v>
      </c>
      <c r="D151" s="96" t="s">
        <v>20</v>
      </c>
      <c r="E151" s="98" t="s">
        <v>21</v>
      </c>
      <c r="F151" s="96" t="s">
        <v>87</v>
      </c>
      <c r="G151" s="96" t="s">
        <v>96</v>
      </c>
      <c r="H151" s="96" t="s">
        <v>12</v>
      </c>
      <c r="I151" s="99" t="s">
        <v>9</v>
      </c>
      <c r="J151" s="99" t="s">
        <v>9</v>
      </c>
      <c r="K151" s="99" t="s">
        <v>94</v>
      </c>
      <c r="L151" s="99" t="s">
        <v>27</v>
      </c>
      <c r="M151" s="100" t="str">
        <f t="shared" si="52"/>
        <v>4.03.4.03.01.E.109.003.5.2.2.31.01</v>
      </c>
      <c r="N151" s="65" t="str">
        <f>VLOOKUP(M151,[2]DATABASE!B:L,11,FALSE)</f>
        <v>Belanja Jasa Tenaga Ahli</v>
      </c>
      <c r="O151" s="67">
        <f>IF(L151&lt;&gt;"",VLOOKUP(M151,[2]DATABASE!B:M,12,FALSE),"")</f>
        <v>7000000</v>
      </c>
      <c r="P151" s="67"/>
      <c r="Q151" s="67"/>
      <c r="R151" s="67"/>
      <c r="S151" s="67">
        <f>IF(ISERROR(VLOOKUP(M151,[2]DATABASE!$B:$Y,19,FALSE)),"",VLOOKUP(M151,[2]DATABASE!$B:$Y,19,FALSE))</f>
        <v>0</v>
      </c>
      <c r="T151" s="67">
        <f>IF(ISERROR(VLOOKUP(M151,[2]DATABASE!$B:$Y,20,FALSE)),"",VLOOKUP(M151,[2]DATABASE!$B:$Y,20,FALSE))</f>
        <v>0</v>
      </c>
      <c r="U151" s="67">
        <f>+S151+T151</f>
        <v>0</v>
      </c>
      <c r="V151" s="67">
        <f>IF(ISERROR(VLOOKUP(M151,[2]DATABASE!$B:$Y,22,FALSE)),"",VLOOKUP(M151,[2]DATABASE!$B:$Y,22,FALSE))</f>
        <v>0</v>
      </c>
      <c r="W151" s="67">
        <f>IF(ISERROR(VLOOKUP(M151,[2]DATABASE!$B:$Y,23,FALSE)),"",VLOOKUP(M151,[2]DATABASE!$B:$Y,23,FALSE))</f>
        <v>3000000</v>
      </c>
      <c r="X151" s="67">
        <f>+V151+W151</f>
        <v>3000000</v>
      </c>
      <c r="Y151" s="67">
        <f t="shared" si="68"/>
        <v>3000000</v>
      </c>
      <c r="Z151" s="67">
        <f t="shared" si="69"/>
        <v>4000000</v>
      </c>
      <c r="AA151" s="245">
        <f t="shared" si="45"/>
        <v>0.42857142857142855</v>
      </c>
      <c r="AB151" s="376" t="s">
        <v>243</v>
      </c>
      <c r="AC151" s="216"/>
      <c r="AD151" s="68"/>
    </row>
    <row r="152" spans="1:30" s="217" customFormat="1" ht="16.5" x14ac:dyDescent="0.25">
      <c r="A152" s="95">
        <v>4</v>
      </c>
      <c r="B152" s="96" t="s">
        <v>20</v>
      </c>
      <c r="C152" s="97">
        <v>4</v>
      </c>
      <c r="D152" s="96" t="s">
        <v>20</v>
      </c>
      <c r="E152" s="98" t="s">
        <v>21</v>
      </c>
      <c r="F152" s="96" t="s">
        <v>87</v>
      </c>
      <c r="G152" s="96" t="s">
        <v>96</v>
      </c>
      <c r="H152" s="96" t="s">
        <v>12</v>
      </c>
      <c r="I152" s="99" t="s">
        <v>9</v>
      </c>
      <c r="J152" s="99" t="s">
        <v>9</v>
      </c>
      <c r="K152" s="99" t="s">
        <v>94</v>
      </c>
      <c r="L152" s="99" t="s">
        <v>20</v>
      </c>
      <c r="M152" s="100" t="str">
        <f t="shared" si="52"/>
        <v>4.03.4.03.01.E.109.003.5.2.2.31.03</v>
      </c>
      <c r="N152" s="65" t="str">
        <f>VLOOKUP(M152,[2]DATABASE!B:L,11,FALSE)</f>
        <v>Belanja Jasa Narasumber</v>
      </c>
      <c r="O152" s="67">
        <f>IF(L152&lt;&gt;"",VLOOKUP(M152,[2]DATABASE!B:M,12,FALSE),"")</f>
        <v>5500000</v>
      </c>
      <c r="P152" s="67"/>
      <c r="Q152" s="67"/>
      <c r="R152" s="67"/>
      <c r="S152" s="67">
        <f>IF(ISERROR(VLOOKUP(M152,[2]DATABASE!$B:$Y,19,FALSE)),"",VLOOKUP(M152,[2]DATABASE!$B:$Y,19,FALSE))</f>
        <v>0</v>
      </c>
      <c r="T152" s="67">
        <f>IF(ISERROR(VLOOKUP(M152,[2]DATABASE!$B:$Y,20,FALSE)),"",VLOOKUP(M152,[2]DATABASE!$B:$Y,20,FALSE))</f>
        <v>0</v>
      </c>
      <c r="U152" s="67">
        <f>+S152+T152</f>
        <v>0</v>
      </c>
      <c r="V152" s="67">
        <f>IF(ISERROR(VLOOKUP(M152,[2]DATABASE!$B:$Y,22,FALSE)),"",VLOOKUP(M152,[2]DATABASE!$B:$Y,22,FALSE))</f>
        <v>0</v>
      </c>
      <c r="W152" s="67">
        <f>IF(ISERROR(VLOOKUP(M152,[2]DATABASE!$B:$Y,23,FALSE)),"",VLOOKUP(M152,[2]DATABASE!$B:$Y,23,FALSE))</f>
        <v>5500000</v>
      </c>
      <c r="X152" s="67">
        <f>+V152+W152</f>
        <v>5500000</v>
      </c>
      <c r="Y152" s="67">
        <f t="shared" si="68"/>
        <v>5500000</v>
      </c>
      <c r="Z152" s="67">
        <f t="shared" si="69"/>
        <v>0</v>
      </c>
      <c r="AA152" s="245">
        <f t="shared" si="45"/>
        <v>1</v>
      </c>
      <c r="AB152" s="66"/>
      <c r="AC152" s="216"/>
      <c r="AD152" s="68"/>
    </row>
    <row r="153" spans="1:30" s="217" customFormat="1" ht="14.25" x14ac:dyDescent="0.25">
      <c r="A153" s="165">
        <v>4</v>
      </c>
      <c r="B153" s="166" t="s">
        <v>20</v>
      </c>
      <c r="C153" s="167">
        <v>4</v>
      </c>
      <c r="D153" s="166" t="s">
        <v>20</v>
      </c>
      <c r="E153" s="168" t="s">
        <v>21</v>
      </c>
      <c r="F153" s="169">
        <v>109</v>
      </c>
      <c r="G153" s="169" t="s">
        <v>96</v>
      </c>
      <c r="H153" s="166" t="s">
        <v>12</v>
      </c>
      <c r="I153" s="169" t="s">
        <v>9</v>
      </c>
      <c r="J153" s="169" t="s">
        <v>10</v>
      </c>
      <c r="K153" s="169"/>
      <c r="L153" s="166"/>
      <c r="M153" s="112" t="str">
        <f t="shared" si="52"/>
        <v>4.03.4.03.01.E.109.003.5.2.3..</v>
      </c>
      <c r="N153" s="170" t="s">
        <v>59</v>
      </c>
      <c r="O153" s="172">
        <f>+O154</f>
        <v>12000000</v>
      </c>
      <c r="P153" s="172"/>
      <c r="Q153" s="172"/>
      <c r="R153" s="172"/>
      <c r="S153" s="171">
        <f t="shared" ref="S153:X154" si="76">+S154</f>
        <v>11627000</v>
      </c>
      <c r="T153" s="171">
        <f t="shared" si="76"/>
        <v>0</v>
      </c>
      <c r="U153" s="171">
        <f t="shared" si="76"/>
        <v>11627000</v>
      </c>
      <c r="V153" s="171">
        <f t="shared" si="76"/>
        <v>0</v>
      </c>
      <c r="W153" s="171">
        <f t="shared" si="76"/>
        <v>0</v>
      </c>
      <c r="X153" s="171">
        <f t="shared" si="76"/>
        <v>0</v>
      </c>
      <c r="Y153" s="172">
        <f t="shared" si="68"/>
        <v>11627000</v>
      </c>
      <c r="Z153" s="172">
        <f t="shared" si="69"/>
        <v>373000</v>
      </c>
      <c r="AA153" s="254">
        <f t="shared" si="45"/>
        <v>0.96891666666666665</v>
      </c>
      <c r="AB153" s="171"/>
      <c r="AC153" s="216"/>
      <c r="AD153" s="68"/>
    </row>
    <row r="154" spans="1:30" s="217" customFormat="1" ht="14.25" x14ac:dyDescent="0.25">
      <c r="A154" s="136">
        <v>4</v>
      </c>
      <c r="B154" s="137" t="s">
        <v>20</v>
      </c>
      <c r="C154" s="138">
        <v>4</v>
      </c>
      <c r="D154" s="137" t="s">
        <v>20</v>
      </c>
      <c r="E154" s="139" t="s">
        <v>21</v>
      </c>
      <c r="F154" s="140">
        <v>109</v>
      </c>
      <c r="G154" s="140" t="s">
        <v>96</v>
      </c>
      <c r="H154" s="137" t="s">
        <v>12</v>
      </c>
      <c r="I154" s="140" t="s">
        <v>9</v>
      </c>
      <c r="J154" s="140" t="s">
        <v>10</v>
      </c>
      <c r="K154" s="140" t="s">
        <v>91</v>
      </c>
      <c r="L154" s="137"/>
      <c r="M154" s="112" t="str">
        <f t="shared" si="52"/>
        <v>4.03.4.03.01.E.109.003.5.2.3.37.</v>
      </c>
      <c r="N154" s="101" t="s">
        <v>92</v>
      </c>
      <c r="O154" s="142">
        <f>+O155</f>
        <v>12000000</v>
      </c>
      <c r="P154" s="142"/>
      <c r="Q154" s="142"/>
      <c r="R154" s="142"/>
      <c r="S154" s="141">
        <f t="shared" si="76"/>
        <v>11627000</v>
      </c>
      <c r="T154" s="141">
        <f t="shared" si="76"/>
        <v>0</v>
      </c>
      <c r="U154" s="141">
        <f t="shared" si="76"/>
        <v>11627000</v>
      </c>
      <c r="V154" s="141">
        <f t="shared" si="76"/>
        <v>0</v>
      </c>
      <c r="W154" s="141">
        <f t="shared" si="76"/>
        <v>0</v>
      </c>
      <c r="X154" s="141">
        <f t="shared" si="76"/>
        <v>0</v>
      </c>
      <c r="Y154" s="142">
        <f t="shared" si="68"/>
        <v>11627000</v>
      </c>
      <c r="Z154" s="142">
        <f t="shared" si="69"/>
        <v>373000</v>
      </c>
      <c r="AA154" s="252">
        <f t="shared" si="45"/>
        <v>0.96891666666666665</v>
      </c>
      <c r="AB154" s="141"/>
      <c r="AC154" s="216"/>
      <c r="AD154" s="219"/>
    </row>
    <row r="155" spans="1:30" s="217" customFormat="1" ht="33" x14ac:dyDescent="0.25">
      <c r="A155" s="95">
        <v>4</v>
      </c>
      <c r="B155" s="96" t="s">
        <v>20</v>
      </c>
      <c r="C155" s="97">
        <v>4</v>
      </c>
      <c r="D155" s="96" t="s">
        <v>20</v>
      </c>
      <c r="E155" s="98" t="s">
        <v>21</v>
      </c>
      <c r="F155" s="96" t="s">
        <v>87</v>
      </c>
      <c r="G155" s="99" t="s">
        <v>96</v>
      </c>
      <c r="H155" s="96" t="s">
        <v>12</v>
      </c>
      <c r="I155" s="99" t="s">
        <v>9</v>
      </c>
      <c r="J155" s="99" t="s">
        <v>10</v>
      </c>
      <c r="K155" s="99" t="s">
        <v>91</v>
      </c>
      <c r="L155" s="99" t="s">
        <v>20</v>
      </c>
      <c r="M155" s="100" t="str">
        <f t="shared" si="52"/>
        <v>4.03.4.03.01.E.109.003.5.2.3.37.03</v>
      </c>
      <c r="N155" s="65" t="str">
        <f>VLOOKUP(M155,[2]DATABASE!B:L,11,FALSE)</f>
        <v>Belanja Modal Jasa Konsultansi Pengawasan</v>
      </c>
      <c r="O155" s="67">
        <f>IF(L155&lt;&gt;"",VLOOKUP(M155,[2]DATABASE!B:M,12,FALSE),"")</f>
        <v>12000000</v>
      </c>
      <c r="P155" s="67"/>
      <c r="Q155" s="67"/>
      <c r="R155" s="67"/>
      <c r="S155" s="67">
        <f>IF(ISERROR(VLOOKUP(M155,[2]DATABASE!$B:$Y,19,FALSE)),"",VLOOKUP(M155,[2]DATABASE!$B:$Y,19,FALSE))</f>
        <v>11627000</v>
      </c>
      <c r="T155" s="67">
        <f>IF(ISERROR(VLOOKUP(M155,[2]DATABASE!$B:$Y,20,FALSE)),"",VLOOKUP(M155,[2]DATABASE!$B:$Y,20,FALSE))</f>
        <v>0</v>
      </c>
      <c r="U155" s="67">
        <f>+S155+T155</f>
        <v>11627000</v>
      </c>
      <c r="V155" s="67">
        <f>IF(ISERROR(VLOOKUP(M155,[2]DATABASE!$B:$Y,22,FALSE)),"",VLOOKUP(M155,[2]DATABASE!$B:$Y,22,FALSE))</f>
        <v>0</v>
      </c>
      <c r="W155" s="67">
        <f>IF(ISERROR(VLOOKUP(M155,[2]DATABASE!$B:$Y,23,FALSE)),"",VLOOKUP(M155,[2]DATABASE!$B:$Y,23,FALSE))</f>
        <v>0</v>
      </c>
      <c r="X155" s="67">
        <f>+V155+W155</f>
        <v>0</v>
      </c>
      <c r="Y155" s="67">
        <f t="shared" si="68"/>
        <v>11627000</v>
      </c>
      <c r="Z155" s="67">
        <f t="shared" si="69"/>
        <v>373000</v>
      </c>
      <c r="AA155" s="245">
        <f t="shared" si="45"/>
        <v>0.96891666666666665</v>
      </c>
      <c r="AB155" s="66"/>
      <c r="AC155" s="216"/>
      <c r="AD155" s="68"/>
    </row>
    <row r="156" spans="1:30" s="143" customFormat="1" ht="14.25" x14ac:dyDescent="0.25">
      <c r="A156" s="579" t="s">
        <v>100</v>
      </c>
      <c r="B156" s="579"/>
      <c r="C156" s="579"/>
      <c r="D156" s="579"/>
      <c r="E156" s="579"/>
      <c r="F156" s="579"/>
      <c r="G156" s="580"/>
      <c r="H156" s="580"/>
      <c r="I156" s="579"/>
      <c r="J156" s="579"/>
      <c r="K156" s="579"/>
      <c r="L156" s="580"/>
      <c r="M156" s="220"/>
      <c r="N156" s="101"/>
      <c r="O156" s="222">
        <f>SUMIF($L$14:$L$155,"&lt;&gt;",$O$14:$O$155)</f>
        <v>2699201507</v>
      </c>
      <c r="P156" s="222">
        <f>SUMIF($L$14:$L$155,"&lt;&gt;",$P$14:$P$155)</f>
        <v>881510799</v>
      </c>
      <c r="Q156" s="124">
        <f>SUMIF($L$14:$L$155,"&lt;&gt;",$Q$14:$Q$155)</f>
        <v>70592739</v>
      </c>
      <c r="R156" s="222">
        <f>+P156+Q156</f>
        <v>952103538</v>
      </c>
      <c r="S156" s="222">
        <f>SUMIF($L$14:$L$155,"&lt;&gt;",$S$14:$S$155)</f>
        <v>682943435.16000009</v>
      </c>
      <c r="T156" s="124">
        <f>SUMIF($L$14:$L$155,"&lt;&gt;",$T$14:$T$155)</f>
        <v>256093823.56</v>
      </c>
      <c r="U156" s="222">
        <f>+S156+T156</f>
        <v>939037258.72000003</v>
      </c>
      <c r="V156" s="222">
        <f>SUMIF($L$14:$L$155,"&lt;&gt;",$V$14:$V$155)</f>
        <v>589748690</v>
      </c>
      <c r="W156" s="124">
        <f>SUMIF($L$14:$L$155,"&lt;&gt;",$W$14:$W$155)</f>
        <v>65371801</v>
      </c>
      <c r="X156" s="222">
        <f>+V156+W156</f>
        <v>655120491</v>
      </c>
      <c r="Y156" s="142">
        <f>+R156+U156+X156</f>
        <v>2546261287.7200003</v>
      </c>
      <c r="Z156" s="142">
        <f t="shared" si="69"/>
        <v>152940219.27999973</v>
      </c>
      <c r="AA156" s="259"/>
      <c r="AB156" s="221"/>
      <c r="AC156" s="37"/>
      <c r="AD156" s="219"/>
    </row>
    <row r="160" spans="1:30" ht="16.5" x14ac:dyDescent="0.25">
      <c r="AB160" s="379" t="s">
        <v>246</v>
      </c>
    </row>
    <row r="161" spans="28:28" x14ac:dyDescent="0.25">
      <c r="AB161" s="380"/>
    </row>
    <row r="162" spans="28:28" ht="16.5" x14ac:dyDescent="0.25">
      <c r="AB162" s="381" t="s">
        <v>245</v>
      </c>
    </row>
    <row r="163" spans="28:28" ht="18.75" x14ac:dyDescent="0.25">
      <c r="AB163" s="381" t="s">
        <v>247</v>
      </c>
    </row>
    <row r="164" spans="28:28" ht="16.5" x14ac:dyDescent="0.25">
      <c r="AB164" s="381"/>
    </row>
    <row r="165" spans="28:28" ht="16.5" x14ac:dyDescent="0.25">
      <c r="AB165" s="381"/>
    </row>
    <row r="166" spans="28:28" ht="16.5" x14ac:dyDescent="0.25">
      <c r="AB166" s="381"/>
    </row>
    <row r="167" spans="28:28" ht="16.5" x14ac:dyDescent="0.25">
      <c r="AB167" s="381"/>
    </row>
    <row r="168" spans="28:28" x14ac:dyDescent="0.25">
      <c r="AB168" s="382" t="s">
        <v>185</v>
      </c>
    </row>
    <row r="169" spans="28:28" ht="16.5" x14ac:dyDescent="0.25">
      <c r="AB169" s="381" t="s">
        <v>186</v>
      </c>
    </row>
  </sheetData>
  <autoFilter ref="A8:L156" xr:uid="{00000000-0009-0000-0000-000000000000}"/>
  <mergeCells count="12">
    <mergeCell ref="A156:L156"/>
    <mergeCell ref="AB18:AB20"/>
    <mergeCell ref="A1:AD1"/>
    <mergeCell ref="A2:AD2"/>
    <mergeCell ref="A3:AD3"/>
    <mergeCell ref="O10:O12"/>
    <mergeCell ref="O9:Y9"/>
    <mergeCell ref="N7:Q7"/>
    <mergeCell ref="Y10:Y12"/>
    <mergeCell ref="AA9:AA12"/>
    <mergeCell ref="A9:L12"/>
    <mergeCell ref="A13:L13"/>
  </mergeCells>
  <printOptions horizontalCentered="1"/>
  <pageMargins left="0.15748031496062992" right="0.11811023622047245" top="0.43307086614173229" bottom="0.31496062992125984" header="0.31496062992125984" footer="0.15748031496062992"/>
  <pageSetup paperSize="258" scale="57" orientation="landscape" horizontalDpi="4294967293" r:id="rId1"/>
  <headerFooter>
    <oddFooter>&amp;LBag. P3ADK|Penjabaran Realisasi Anggaran th. 2019&amp;R Page &amp;P</oddFooter>
  </headerFooter>
  <rowBreaks count="4" manualBreakCount="4">
    <brk id="38" max="27" man="1"/>
    <brk id="74" max="27" man="1"/>
    <brk id="104" max="27" man="1"/>
    <brk id="134" max="2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U34"/>
  <sheetViews>
    <sheetView view="pageBreakPreview" zoomScale="85" zoomScaleSheetLayoutView="85" workbookViewId="0">
      <selection activeCell="L10" sqref="L10"/>
    </sheetView>
  </sheetViews>
  <sheetFormatPr defaultRowHeight="15" x14ac:dyDescent="0.25"/>
  <cols>
    <col min="1" max="1" width="4.28515625" customWidth="1"/>
    <col min="2" max="2" width="16" customWidth="1"/>
    <col min="3" max="3" width="26.5703125" customWidth="1"/>
    <col min="4" max="4" width="4.7109375" customWidth="1"/>
    <col min="5" max="5" width="7.7109375" bestFit="1" customWidth="1"/>
    <col min="6" max="6" width="11.28515625" customWidth="1"/>
    <col min="7" max="8" width="9" customWidth="1"/>
    <col min="9" max="9" width="11.5703125" customWidth="1"/>
    <col min="10" max="10" width="10" customWidth="1"/>
    <col min="11" max="11" width="11.5703125" customWidth="1"/>
    <col min="12" max="12" width="10" customWidth="1"/>
    <col min="13" max="14" width="12.140625" customWidth="1"/>
    <col min="15" max="16" width="14.7109375" customWidth="1"/>
    <col min="17" max="18" width="14.7109375" style="348" customWidth="1"/>
  </cols>
  <sheetData>
    <row r="1" spans="1:21" s="318" customFormat="1" x14ac:dyDescent="0.25">
      <c r="A1" s="636" t="s">
        <v>101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343"/>
      <c r="R1" s="343"/>
      <c r="S1" s="344"/>
      <c r="T1" s="344"/>
      <c r="U1" s="344"/>
    </row>
    <row r="2" spans="1:21" s="318" customFormat="1" x14ac:dyDescent="0.25">
      <c r="A2" s="636" t="s">
        <v>215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343"/>
      <c r="R2" s="343"/>
      <c r="S2" s="344"/>
      <c r="T2" s="344"/>
      <c r="U2" s="344"/>
    </row>
    <row r="3" spans="1:21" s="318" customFormat="1" x14ac:dyDescent="0.25">
      <c r="A3" s="636" t="s">
        <v>161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343"/>
      <c r="R3" s="343"/>
      <c r="S3" s="344"/>
      <c r="T3" s="344"/>
      <c r="U3" s="344"/>
    </row>
    <row r="5" spans="1:21" s="346" customFormat="1" ht="23.25" customHeight="1" x14ac:dyDescent="0.25">
      <c r="A5" s="345" t="s">
        <v>191</v>
      </c>
      <c r="Q5" s="347"/>
      <c r="R5" s="347"/>
    </row>
    <row r="6" spans="1:21" ht="15.75" thickBot="1" x14ac:dyDescent="0.3"/>
    <row r="7" spans="1:21" s="353" customFormat="1" ht="41.25" customHeight="1" thickTop="1" x14ac:dyDescent="0.25">
      <c r="A7" s="349" t="s">
        <v>192</v>
      </c>
      <c r="B7" s="351" t="s">
        <v>216</v>
      </c>
      <c r="C7" s="350" t="s">
        <v>217</v>
      </c>
      <c r="D7" s="657" t="s">
        <v>218</v>
      </c>
      <c r="E7" s="658"/>
      <c r="F7" s="659"/>
      <c r="G7" s="660" t="s">
        <v>219</v>
      </c>
      <c r="H7" s="660" t="s">
        <v>220</v>
      </c>
      <c r="I7" s="657" t="s">
        <v>221</v>
      </c>
      <c r="J7" s="658"/>
      <c r="K7" s="657" t="s">
        <v>124</v>
      </c>
      <c r="L7" s="658"/>
      <c r="M7" s="660" t="s">
        <v>222</v>
      </c>
      <c r="N7" s="660" t="s">
        <v>223</v>
      </c>
      <c r="O7" s="655" t="s">
        <v>224</v>
      </c>
      <c r="P7" s="656"/>
      <c r="Q7" s="352"/>
      <c r="R7" s="352"/>
    </row>
    <row r="8" spans="1:21" s="353" customFormat="1" ht="40.5" customHeight="1" x14ac:dyDescent="0.25">
      <c r="A8" s="361"/>
      <c r="B8" s="372"/>
      <c r="C8" s="372"/>
      <c r="D8" s="372" t="s">
        <v>164</v>
      </c>
      <c r="E8" s="362" t="s">
        <v>225</v>
      </c>
      <c r="F8" s="362" t="s">
        <v>226</v>
      </c>
      <c r="G8" s="661"/>
      <c r="H8" s="661"/>
      <c r="I8" s="362" t="s">
        <v>227</v>
      </c>
      <c r="J8" s="362" t="s">
        <v>228</v>
      </c>
      <c r="K8" s="362" t="s">
        <v>229</v>
      </c>
      <c r="L8" s="362" t="s">
        <v>228</v>
      </c>
      <c r="M8" s="661"/>
      <c r="N8" s="661"/>
      <c r="O8" s="362">
        <v>2018</v>
      </c>
      <c r="P8" s="373" t="s">
        <v>230</v>
      </c>
      <c r="Q8" s="352"/>
      <c r="R8" s="352"/>
    </row>
    <row r="9" spans="1:21" s="360" customFormat="1" ht="30.75" customHeight="1" x14ac:dyDescent="0.25">
      <c r="A9" s="354"/>
      <c r="B9" s="355"/>
      <c r="C9" s="356"/>
      <c r="D9" s="356"/>
      <c r="E9" s="358"/>
      <c r="F9" s="356"/>
      <c r="G9" s="356"/>
      <c r="H9" s="356"/>
      <c r="I9" s="356"/>
      <c r="J9" s="358"/>
      <c r="K9" s="356"/>
      <c r="L9" s="358"/>
      <c r="M9" s="356"/>
      <c r="N9" s="356"/>
      <c r="O9" s="358"/>
      <c r="P9" s="374"/>
      <c r="Q9" s="359"/>
      <c r="R9" s="359"/>
    </row>
    <row r="10" spans="1:21" s="360" customFormat="1" ht="30.75" customHeight="1" x14ac:dyDescent="0.25">
      <c r="A10" s="354"/>
      <c r="B10" s="355"/>
      <c r="C10" s="356"/>
      <c r="D10" s="356"/>
      <c r="E10" s="358"/>
      <c r="F10" s="356"/>
      <c r="G10" s="356"/>
      <c r="H10" s="356"/>
      <c r="I10" s="356"/>
      <c r="J10" s="358"/>
      <c r="K10" s="356"/>
      <c r="L10" s="358"/>
      <c r="M10" s="356"/>
      <c r="N10" s="356"/>
      <c r="O10" s="358"/>
      <c r="P10" s="374"/>
      <c r="Q10" s="359"/>
      <c r="R10" s="359"/>
    </row>
    <row r="11" spans="1:21" s="360" customFormat="1" ht="30.75" customHeight="1" x14ac:dyDescent="0.25">
      <c r="A11" s="354"/>
      <c r="B11" s="355"/>
      <c r="C11" s="356"/>
      <c r="D11" s="356"/>
      <c r="E11" s="358"/>
      <c r="F11" s="356"/>
      <c r="G11" s="356"/>
      <c r="H11" s="356"/>
      <c r="I11" s="356"/>
      <c r="J11" s="358"/>
      <c r="K11" s="356"/>
      <c r="L11" s="358"/>
      <c r="M11" s="356"/>
      <c r="N11" s="356"/>
      <c r="O11" s="358"/>
      <c r="P11" s="374"/>
      <c r="Q11" s="359"/>
      <c r="R11" s="359"/>
    </row>
    <row r="12" spans="1:21" s="360" customFormat="1" ht="30.75" customHeight="1" x14ac:dyDescent="0.25">
      <c r="A12" s="354"/>
      <c r="B12" s="355"/>
      <c r="C12" s="356"/>
      <c r="D12" s="356"/>
      <c r="E12" s="358"/>
      <c r="F12" s="356"/>
      <c r="G12" s="356"/>
      <c r="H12" s="356"/>
      <c r="I12" s="356"/>
      <c r="J12" s="358"/>
      <c r="K12" s="356"/>
      <c r="L12" s="358"/>
      <c r="M12" s="356"/>
      <c r="N12" s="356"/>
      <c r="O12" s="358"/>
      <c r="P12" s="374"/>
      <c r="Q12" s="359"/>
      <c r="R12" s="359"/>
    </row>
    <row r="13" spans="1:21" x14ac:dyDescent="0.25">
      <c r="C13" s="301"/>
    </row>
    <row r="14" spans="1:21" x14ac:dyDescent="0.25">
      <c r="C14" s="301"/>
    </row>
    <row r="15" spans="1:21" s="318" customFormat="1" x14ac:dyDescent="0.25">
      <c r="M15" s="341" t="s">
        <v>183</v>
      </c>
    </row>
    <row r="16" spans="1:21" s="318" customFormat="1" x14ac:dyDescent="0.25">
      <c r="M16" s="341" t="s">
        <v>184</v>
      </c>
    </row>
    <row r="17" spans="3:18" s="318" customFormat="1" x14ac:dyDescent="0.25">
      <c r="M17" s="341"/>
    </row>
    <row r="18" spans="3:18" s="318" customFormat="1" x14ac:dyDescent="0.25">
      <c r="M18" s="341"/>
    </row>
    <row r="19" spans="3:18" s="318" customFormat="1" x14ac:dyDescent="0.25">
      <c r="M19" s="341"/>
    </row>
    <row r="20" spans="3:18" s="318" customFormat="1" x14ac:dyDescent="0.25">
      <c r="M20" s="341"/>
    </row>
    <row r="21" spans="3:18" s="318" customFormat="1" x14ac:dyDescent="0.25">
      <c r="M21" s="342" t="s">
        <v>185</v>
      </c>
    </row>
    <row r="22" spans="3:18" x14ac:dyDescent="0.25">
      <c r="G22" s="348"/>
      <c r="M22" s="341" t="s">
        <v>186</v>
      </c>
      <c r="N22" s="348"/>
      <c r="Q22"/>
      <c r="R22"/>
    </row>
    <row r="23" spans="3:18" s="318" customFormat="1" x14ac:dyDescent="0.25">
      <c r="E23" s="341"/>
    </row>
    <row r="24" spans="3:18" x14ac:dyDescent="0.25">
      <c r="C24" s="301"/>
    </row>
    <row r="25" spans="3:18" x14ac:dyDescent="0.25">
      <c r="C25" s="301"/>
    </row>
    <row r="26" spans="3:18" x14ac:dyDescent="0.25">
      <c r="C26" s="301"/>
    </row>
    <row r="27" spans="3:18" x14ac:dyDescent="0.25">
      <c r="C27" s="301"/>
    </row>
    <row r="28" spans="3:18" x14ac:dyDescent="0.25">
      <c r="C28" s="301"/>
    </row>
    <row r="29" spans="3:18" x14ac:dyDescent="0.25">
      <c r="C29" s="301"/>
    </row>
    <row r="30" spans="3:18" x14ac:dyDescent="0.25">
      <c r="C30" s="301"/>
    </row>
    <row r="31" spans="3:18" x14ac:dyDescent="0.25">
      <c r="C31" s="301"/>
    </row>
    <row r="32" spans="3:18" x14ac:dyDescent="0.25">
      <c r="C32" s="301"/>
    </row>
    <row r="33" spans="3:3" x14ac:dyDescent="0.25">
      <c r="C33" s="301"/>
    </row>
    <row r="34" spans="3:3" x14ac:dyDescent="0.25">
      <c r="C34" s="301"/>
    </row>
  </sheetData>
  <mergeCells count="11">
    <mergeCell ref="O7:P7"/>
    <mergeCell ref="A1:P1"/>
    <mergeCell ref="A2:P2"/>
    <mergeCell ref="A3:P3"/>
    <mergeCell ref="D7:F7"/>
    <mergeCell ref="G7:G8"/>
    <mergeCell ref="H7:H8"/>
    <mergeCell ref="I7:J7"/>
    <mergeCell ref="K7:L7"/>
    <mergeCell ref="M7:M8"/>
    <mergeCell ref="N7:N8"/>
  </mergeCells>
  <pageMargins left="0.35" right="0.42" top="0.47244094488188981" bottom="0.35433070866141736" header="0.31496062992125984" footer="0.31496062992125984"/>
  <pageSetup paperSize="258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30"/>
  <sheetViews>
    <sheetView workbookViewId="0">
      <selection activeCell="L10" sqref="L10"/>
    </sheetView>
  </sheetViews>
  <sheetFormatPr defaultRowHeight="15" x14ac:dyDescent="0.25"/>
  <cols>
    <col min="1" max="1" width="7.140625" style="318" customWidth="1"/>
    <col min="2" max="2" width="28.28515625" style="318" customWidth="1"/>
    <col min="3" max="6" width="14.85546875" style="318" customWidth="1"/>
    <col min="7" max="254" width="9.140625" style="318"/>
    <col min="255" max="255" width="25.7109375" style="318" customWidth="1"/>
    <col min="256" max="256" width="19.42578125" style="318" customWidth="1"/>
    <col min="257" max="257" width="18.42578125" style="318" customWidth="1"/>
    <col min="258" max="258" width="17.28515625" style="318" customWidth="1"/>
    <col min="259" max="259" width="18.42578125" style="318" customWidth="1"/>
    <col min="260" max="260" width="16.5703125" style="318" customWidth="1"/>
    <col min="261" max="261" width="14.42578125" style="318" customWidth="1"/>
    <col min="262" max="262" width="15.5703125" style="318" customWidth="1"/>
    <col min="263" max="510" width="9.140625" style="318"/>
    <col min="511" max="511" width="25.7109375" style="318" customWidth="1"/>
    <col min="512" max="512" width="19.42578125" style="318" customWidth="1"/>
    <col min="513" max="513" width="18.42578125" style="318" customWidth="1"/>
    <col min="514" max="514" width="17.28515625" style="318" customWidth="1"/>
    <col min="515" max="515" width="18.42578125" style="318" customWidth="1"/>
    <col min="516" max="516" width="16.5703125" style="318" customWidth="1"/>
    <col min="517" max="517" width="14.42578125" style="318" customWidth="1"/>
    <col min="518" max="518" width="15.5703125" style="318" customWidth="1"/>
    <col min="519" max="766" width="9.140625" style="318"/>
    <col min="767" max="767" width="25.7109375" style="318" customWidth="1"/>
    <col min="768" max="768" width="19.42578125" style="318" customWidth="1"/>
    <col min="769" max="769" width="18.42578125" style="318" customWidth="1"/>
    <col min="770" max="770" width="17.28515625" style="318" customWidth="1"/>
    <col min="771" max="771" width="18.42578125" style="318" customWidth="1"/>
    <col min="772" max="772" width="16.5703125" style="318" customWidth="1"/>
    <col min="773" max="773" width="14.42578125" style="318" customWidth="1"/>
    <col min="774" max="774" width="15.5703125" style="318" customWidth="1"/>
    <col min="775" max="1022" width="9.140625" style="318"/>
    <col min="1023" max="1023" width="25.7109375" style="318" customWidth="1"/>
    <col min="1024" max="1024" width="19.42578125" style="318" customWidth="1"/>
    <col min="1025" max="1025" width="18.42578125" style="318" customWidth="1"/>
    <col min="1026" max="1026" width="17.28515625" style="318" customWidth="1"/>
    <col min="1027" max="1027" width="18.42578125" style="318" customWidth="1"/>
    <col min="1028" max="1028" width="16.5703125" style="318" customWidth="1"/>
    <col min="1029" max="1029" width="14.42578125" style="318" customWidth="1"/>
    <col min="1030" max="1030" width="15.5703125" style="318" customWidth="1"/>
    <col min="1031" max="1278" width="9.140625" style="318"/>
    <col min="1279" max="1279" width="25.7109375" style="318" customWidth="1"/>
    <col min="1280" max="1280" width="19.42578125" style="318" customWidth="1"/>
    <col min="1281" max="1281" width="18.42578125" style="318" customWidth="1"/>
    <col min="1282" max="1282" width="17.28515625" style="318" customWidth="1"/>
    <col min="1283" max="1283" width="18.42578125" style="318" customWidth="1"/>
    <col min="1284" max="1284" width="16.5703125" style="318" customWidth="1"/>
    <col min="1285" max="1285" width="14.42578125" style="318" customWidth="1"/>
    <col min="1286" max="1286" width="15.5703125" style="318" customWidth="1"/>
    <col min="1287" max="1534" width="9.140625" style="318"/>
    <col min="1535" max="1535" width="25.7109375" style="318" customWidth="1"/>
    <col min="1536" max="1536" width="19.42578125" style="318" customWidth="1"/>
    <col min="1537" max="1537" width="18.42578125" style="318" customWidth="1"/>
    <col min="1538" max="1538" width="17.28515625" style="318" customWidth="1"/>
    <col min="1539" max="1539" width="18.42578125" style="318" customWidth="1"/>
    <col min="1540" max="1540" width="16.5703125" style="318" customWidth="1"/>
    <col min="1541" max="1541" width="14.42578125" style="318" customWidth="1"/>
    <col min="1542" max="1542" width="15.5703125" style="318" customWidth="1"/>
    <col min="1543" max="1790" width="9.140625" style="318"/>
    <col min="1791" max="1791" width="25.7109375" style="318" customWidth="1"/>
    <col min="1792" max="1792" width="19.42578125" style="318" customWidth="1"/>
    <col min="1793" max="1793" width="18.42578125" style="318" customWidth="1"/>
    <col min="1794" max="1794" width="17.28515625" style="318" customWidth="1"/>
    <col min="1795" max="1795" width="18.42578125" style="318" customWidth="1"/>
    <col min="1796" max="1796" width="16.5703125" style="318" customWidth="1"/>
    <col min="1797" max="1797" width="14.42578125" style="318" customWidth="1"/>
    <col min="1798" max="1798" width="15.5703125" style="318" customWidth="1"/>
    <col min="1799" max="2046" width="9.140625" style="318"/>
    <col min="2047" max="2047" width="25.7109375" style="318" customWidth="1"/>
    <col min="2048" max="2048" width="19.42578125" style="318" customWidth="1"/>
    <col min="2049" max="2049" width="18.42578125" style="318" customWidth="1"/>
    <col min="2050" max="2050" width="17.28515625" style="318" customWidth="1"/>
    <col min="2051" max="2051" width="18.42578125" style="318" customWidth="1"/>
    <col min="2052" max="2052" width="16.5703125" style="318" customWidth="1"/>
    <col min="2053" max="2053" width="14.42578125" style="318" customWidth="1"/>
    <col min="2054" max="2054" width="15.5703125" style="318" customWidth="1"/>
    <col min="2055" max="2302" width="9.140625" style="318"/>
    <col min="2303" max="2303" width="25.7109375" style="318" customWidth="1"/>
    <col min="2304" max="2304" width="19.42578125" style="318" customWidth="1"/>
    <col min="2305" max="2305" width="18.42578125" style="318" customWidth="1"/>
    <col min="2306" max="2306" width="17.28515625" style="318" customWidth="1"/>
    <col min="2307" max="2307" width="18.42578125" style="318" customWidth="1"/>
    <col min="2308" max="2308" width="16.5703125" style="318" customWidth="1"/>
    <col min="2309" max="2309" width="14.42578125" style="318" customWidth="1"/>
    <col min="2310" max="2310" width="15.5703125" style="318" customWidth="1"/>
    <col min="2311" max="2558" width="9.140625" style="318"/>
    <col min="2559" max="2559" width="25.7109375" style="318" customWidth="1"/>
    <col min="2560" max="2560" width="19.42578125" style="318" customWidth="1"/>
    <col min="2561" max="2561" width="18.42578125" style="318" customWidth="1"/>
    <col min="2562" max="2562" width="17.28515625" style="318" customWidth="1"/>
    <col min="2563" max="2563" width="18.42578125" style="318" customWidth="1"/>
    <col min="2564" max="2564" width="16.5703125" style="318" customWidth="1"/>
    <col min="2565" max="2565" width="14.42578125" style="318" customWidth="1"/>
    <col min="2566" max="2566" width="15.5703125" style="318" customWidth="1"/>
    <col min="2567" max="2814" width="9.140625" style="318"/>
    <col min="2815" max="2815" width="25.7109375" style="318" customWidth="1"/>
    <col min="2816" max="2816" width="19.42578125" style="318" customWidth="1"/>
    <col min="2817" max="2817" width="18.42578125" style="318" customWidth="1"/>
    <col min="2818" max="2818" width="17.28515625" style="318" customWidth="1"/>
    <col min="2819" max="2819" width="18.42578125" style="318" customWidth="1"/>
    <col min="2820" max="2820" width="16.5703125" style="318" customWidth="1"/>
    <col min="2821" max="2821" width="14.42578125" style="318" customWidth="1"/>
    <col min="2822" max="2822" width="15.5703125" style="318" customWidth="1"/>
    <col min="2823" max="3070" width="9.140625" style="318"/>
    <col min="3071" max="3071" width="25.7109375" style="318" customWidth="1"/>
    <col min="3072" max="3072" width="19.42578125" style="318" customWidth="1"/>
    <col min="3073" max="3073" width="18.42578125" style="318" customWidth="1"/>
    <col min="3074" max="3074" width="17.28515625" style="318" customWidth="1"/>
    <col min="3075" max="3075" width="18.42578125" style="318" customWidth="1"/>
    <col min="3076" max="3076" width="16.5703125" style="318" customWidth="1"/>
    <col min="3077" max="3077" width="14.42578125" style="318" customWidth="1"/>
    <col min="3078" max="3078" width="15.5703125" style="318" customWidth="1"/>
    <col min="3079" max="3326" width="9.140625" style="318"/>
    <col min="3327" max="3327" width="25.7109375" style="318" customWidth="1"/>
    <col min="3328" max="3328" width="19.42578125" style="318" customWidth="1"/>
    <col min="3329" max="3329" width="18.42578125" style="318" customWidth="1"/>
    <col min="3330" max="3330" width="17.28515625" style="318" customWidth="1"/>
    <col min="3331" max="3331" width="18.42578125" style="318" customWidth="1"/>
    <col min="3332" max="3332" width="16.5703125" style="318" customWidth="1"/>
    <col min="3333" max="3333" width="14.42578125" style="318" customWidth="1"/>
    <col min="3334" max="3334" width="15.5703125" style="318" customWidth="1"/>
    <col min="3335" max="3582" width="9.140625" style="318"/>
    <col min="3583" max="3583" width="25.7109375" style="318" customWidth="1"/>
    <col min="3584" max="3584" width="19.42578125" style="318" customWidth="1"/>
    <col min="3585" max="3585" width="18.42578125" style="318" customWidth="1"/>
    <col min="3586" max="3586" width="17.28515625" style="318" customWidth="1"/>
    <col min="3587" max="3587" width="18.42578125" style="318" customWidth="1"/>
    <col min="3588" max="3588" width="16.5703125" style="318" customWidth="1"/>
    <col min="3589" max="3589" width="14.42578125" style="318" customWidth="1"/>
    <col min="3590" max="3590" width="15.5703125" style="318" customWidth="1"/>
    <col min="3591" max="3838" width="9.140625" style="318"/>
    <col min="3839" max="3839" width="25.7109375" style="318" customWidth="1"/>
    <col min="3840" max="3840" width="19.42578125" style="318" customWidth="1"/>
    <col min="3841" max="3841" width="18.42578125" style="318" customWidth="1"/>
    <col min="3842" max="3842" width="17.28515625" style="318" customWidth="1"/>
    <col min="3843" max="3843" width="18.42578125" style="318" customWidth="1"/>
    <col min="3844" max="3844" width="16.5703125" style="318" customWidth="1"/>
    <col min="3845" max="3845" width="14.42578125" style="318" customWidth="1"/>
    <col min="3846" max="3846" width="15.5703125" style="318" customWidth="1"/>
    <col min="3847" max="4094" width="9.140625" style="318"/>
    <col min="4095" max="4095" width="25.7109375" style="318" customWidth="1"/>
    <col min="4096" max="4096" width="19.42578125" style="318" customWidth="1"/>
    <col min="4097" max="4097" width="18.42578125" style="318" customWidth="1"/>
    <col min="4098" max="4098" width="17.28515625" style="318" customWidth="1"/>
    <col min="4099" max="4099" width="18.42578125" style="318" customWidth="1"/>
    <col min="4100" max="4100" width="16.5703125" style="318" customWidth="1"/>
    <col min="4101" max="4101" width="14.42578125" style="318" customWidth="1"/>
    <col min="4102" max="4102" width="15.5703125" style="318" customWidth="1"/>
    <col min="4103" max="4350" width="9.140625" style="318"/>
    <col min="4351" max="4351" width="25.7109375" style="318" customWidth="1"/>
    <col min="4352" max="4352" width="19.42578125" style="318" customWidth="1"/>
    <col min="4353" max="4353" width="18.42578125" style="318" customWidth="1"/>
    <col min="4354" max="4354" width="17.28515625" style="318" customWidth="1"/>
    <col min="4355" max="4355" width="18.42578125" style="318" customWidth="1"/>
    <col min="4356" max="4356" width="16.5703125" style="318" customWidth="1"/>
    <col min="4357" max="4357" width="14.42578125" style="318" customWidth="1"/>
    <col min="4358" max="4358" width="15.5703125" style="318" customWidth="1"/>
    <col min="4359" max="4606" width="9.140625" style="318"/>
    <col min="4607" max="4607" width="25.7109375" style="318" customWidth="1"/>
    <col min="4608" max="4608" width="19.42578125" style="318" customWidth="1"/>
    <col min="4609" max="4609" width="18.42578125" style="318" customWidth="1"/>
    <col min="4610" max="4610" width="17.28515625" style="318" customWidth="1"/>
    <col min="4611" max="4611" width="18.42578125" style="318" customWidth="1"/>
    <col min="4612" max="4612" width="16.5703125" style="318" customWidth="1"/>
    <col min="4613" max="4613" width="14.42578125" style="318" customWidth="1"/>
    <col min="4614" max="4614" width="15.5703125" style="318" customWidth="1"/>
    <col min="4615" max="4862" width="9.140625" style="318"/>
    <col min="4863" max="4863" width="25.7109375" style="318" customWidth="1"/>
    <col min="4864" max="4864" width="19.42578125" style="318" customWidth="1"/>
    <col min="4865" max="4865" width="18.42578125" style="318" customWidth="1"/>
    <col min="4866" max="4866" width="17.28515625" style="318" customWidth="1"/>
    <col min="4867" max="4867" width="18.42578125" style="318" customWidth="1"/>
    <col min="4868" max="4868" width="16.5703125" style="318" customWidth="1"/>
    <col min="4869" max="4869" width="14.42578125" style="318" customWidth="1"/>
    <col min="4870" max="4870" width="15.5703125" style="318" customWidth="1"/>
    <col min="4871" max="5118" width="9.140625" style="318"/>
    <col min="5119" max="5119" width="25.7109375" style="318" customWidth="1"/>
    <col min="5120" max="5120" width="19.42578125" style="318" customWidth="1"/>
    <col min="5121" max="5121" width="18.42578125" style="318" customWidth="1"/>
    <col min="5122" max="5122" width="17.28515625" style="318" customWidth="1"/>
    <col min="5123" max="5123" width="18.42578125" style="318" customWidth="1"/>
    <col min="5124" max="5124" width="16.5703125" style="318" customWidth="1"/>
    <col min="5125" max="5125" width="14.42578125" style="318" customWidth="1"/>
    <col min="5126" max="5126" width="15.5703125" style="318" customWidth="1"/>
    <col min="5127" max="5374" width="9.140625" style="318"/>
    <col min="5375" max="5375" width="25.7109375" style="318" customWidth="1"/>
    <col min="5376" max="5376" width="19.42578125" style="318" customWidth="1"/>
    <col min="5377" max="5377" width="18.42578125" style="318" customWidth="1"/>
    <col min="5378" max="5378" width="17.28515625" style="318" customWidth="1"/>
    <col min="5379" max="5379" width="18.42578125" style="318" customWidth="1"/>
    <col min="5380" max="5380" width="16.5703125" style="318" customWidth="1"/>
    <col min="5381" max="5381" width="14.42578125" style="318" customWidth="1"/>
    <col min="5382" max="5382" width="15.5703125" style="318" customWidth="1"/>
    <col min="5383" max="5630" width="9.140625" style="318"/>
    <col min="5631" max="5631" width="25.7109375" style="318" customWidth="1"/>
    <col min="5632" max="5632" width="19.42578125" style="318" customWidth="1"/>
    <col min="5633" max="5633" width="18.42578125" style="318" customWidth="1"/>
    <col min="5634" max="5634" width="17.28515625" style="318" customWidth="1"/>
    <col min="5635" max="5635" width="18.42578125" style="318" customWidth="1"/>
    <col min="5636" max="5636" width="16.5703125" style="318" customWidth="1"/>
    <col min="5637" max="5637" width="14.42578125" style="318" customWidth="1"/>
    <col min="5638" max="5638" width="15.5703125" style="318" customWidth="1"/>
    <col min="5639" max="5886" width="9.140625" style="318"/>
    <col min="5887" max="5887" width="25.7109375" style="318" customWidth="1"/>
    <col min="5888" max="5888" width="19.42578125" style="318" customWidth="1"/>
    <col min="5889" max="5889" width="18.42578125" style="318" customWidth="1"/>
    <col min="5890" max="5890" width="17.28515625" style="318" customWidth="1"/>
    <col min="5891" max="5891" width="18.42578125" style="318" customWidth="1"/>
    <col min="5892" max="5892" width="16.5703125" style="318" customWidth="1"/>
    <col min="5893" max="5893" width="14.42578125" style="318" customWidth="1"/>
    <col min="5894" max="5894" width="15.5703125" style="318" customWidth="1"/>
    <col min="5895" max="6142" width="9.140625" style="318"/>
    <col min="6143" max="6143" width="25.7109375" style="318" customWidth="1"/>
    <col min="6144" max="6144" width="19.42578125" style="318" customWidth="1"/>
    <col min="6145" max="6145" width="18.42578125" style="318" customWidth="1"/>
    <col min="6146" max="6146" width="17.28515625" style="318" customWidth="1"/>
    <col min="6147" max="6147" width="18.42578125" style="318" customWidth="1"/>
    <col min="6148" max="6148" width="16.5703125" style="318" customWidth="1"/>
    <col min="6149" max="6149" width="14.42578125" style="318" customWidth="1"/>
    <col min="6150" max="6150" width="15.5703125" style="318" customWidth="1"/>
    <col min="6151" max="6398" width="9.140625" style="318"/>
    <col min="6399" max="6399" width="25.7109375" style="318" customWidth="1"/>
    <col min="6400" max="6400" width="19.42578125" style="318" customWidth="1"/>
    <col min="6401" max="6401" width="18.42578125" style="318" customWidth="1"/>
    <col min="6402" max="6402" width="17.28515625" style="318" customWidth="1"/>
    <col min="6403" max="6403" width="18.42578125" style="318" customWidth="1"/>
    <col min="6404" max="6404" width="16.5703125" style="318" customWidth="1"/>
    <col min="6405" max="6405" width="14.42578125" style="318" customWidth="1"/>
    <col min="6406" max="6406" width="15.5703125" style="318" customWidth="1"/>
    <col min="6407" max="6654" width="9.140625" style="318"/>
    <col min="6655" max="6655" width="25.7109375" style="318" customWidth="1"/>
    <col min="6656" max="6656" width="19.42578125" style="318" customWidth="1"/>
    <col min="6657" max="6657" width="18.42578125" style="318" customWidth="1"/>
    <col min="6658" max="6658" width="17.28515625" style="318" customWidth="1"/>
    <col min="6659" max="6659" width="18.42578125" style="318" customWidth="1"/>
    <col min="6660" max="6660" width="16.5703125" style="318" customWidth="1"/>
    <col min="6661" max="6661" width="14.42578125" style="318" customWidth="1"/>
    <col min="6662" max="6662" width="15.5703125" style="318" customWidth="1"/>
    <col min="6663" max="6910" width="9.140625" style="318"/>
    <col min="6911" max="6911" width="25.7109375" style="318" customWidth="1"/>
    <col min="6912" max="6912" width="19.42578125" style="318" customWidth="1"/>
    <col min="6913" max="6913" width="18.42578125" style="318" customWidth="1"/>
    <col min="6914" max="6914" width="17.28515625" style="318" customWidth="1"/>
    <col min="6915" max="6915" width="18.42578125" style="318" customWidth="1"/>
    <col min="6916" max="6916" width="16.5703125" style="318" customWidth="1"/>
    <col min="6917" max="6917" width="14.42578125" style="318" customWidth="1"/>
    <col min="6918" max="6918" width="15.5703125" style="318" customWidth="1"/>
    <col min="6919" max="7166" width="9.140625" style="318"/>
    <col min="7167" max="7167" width="25.7109375" style="318" customWidth="1"/>
    <col min="7168" max="7168" width="19.42578125" style="318" customWidth="1"/>
    <col min="7169" max="7169" width="18.42578125" style="318" customWidth="1"/>
    <col min="7170" max="7170" width="17.28515625" style="318" customWidth="1"/>
    <col min="7171" max="7171" width="18.42578125" style="318" customWidth="1"/>
    <col min="7172" max="7172" width="16.5703125" style="318" customWidth="1"/>
    <col min="7173" max="7173" width="14.42578125" style="318" customWidth="1"/>
    <col min="7174" max="7174" width="15.5703125" style="318" customWidth="1"/>
    <col min="7175" max="7422" width="9.140625" style="318"/>
    <col min="7423" max="7423" width="25.7109375" style="318" customWidth="1"/>
    <col min="7424" max="7424" width="19.42578125" style="318" customWidth="1"/>
    <col min="7425" max="7425" width="18.42578125" style="318" customWidth="1"/>
    <col min="7426" max="7426" width="17.28515625" style="318" customWidth="1"/>
    <col min="7427" max="7427" width="18.42578125" style="318" customWidth="1"/>
    <col min="7428" max="7428" width="16.5703125" style="318" customWidth="1"/>
    <col min="7429" max="7429" width="14.42578125" style="318" customWidth="1"/>
    <col min="7430" max="7430" width="15.5703125" style="318" customWidth="1"/>
    <col min="7431" max="7678" width="9.140625" style="318"/>
    <col min="7679" max="7679" width="25.7109375" style="318" customWidth="1"/>
    <col min="7680" max="7680" width="19.42578125" style="318" customWidth="1"/>
    <col min="7681" max="7681" width="18.42578125" style="318" customWidth="1"/>
    <col min="7682" max="7682" width="17.28515625" style="318" customWidth="1"/>
    <col min="7683" max="7683" width="18.42578125" style="318" customWidth="1"/>
    <col min="7684" max="7684" width="16.5703125" style="318" customWidth="1"/>
    <col min="7685" max="7685" width="14.42578125" style="318" customWidth="1"/>
    <col min="7686" max="7686" width="15.5703125" style="318" customWidth="1"/>
    <col min="7687" max="7934" width="9.140625" style="318"/>
    <col min="7935" max="7935" width="25.7109375" style="318" customWidth="1"/>
    <col min="7936" max="7936" width="19.42578125" style="318" customWidth="1"/>
    <col min="7937" max="7937" width="18.42578125" style="318" customWidth="1"/>
    <col min="7938" max="7938" width="17.28515625" style="318" customWidth="1"/>
    <col min="7939" max="7939" width="18.42578125" style="318" customWidth="1"/>
    <col min="7940" max="7940" width="16.5703125" style="318" customWidth="1"/>
    <col min="7941" max="7941" width="14.42578125" style="318" customWidth="1"/>
    <col min="7942" max="7942" width="15.5703125" style="318" customWidth="1"/>
    <col min="7943" max="8190" width="9.140625" style="318"/>
    <col min="8191" max="8191" width="25.7109375" style="318" customWidth="1"/>
    <col min="8192" max="8192" width="19.42578125" style="318" customWidth="1"/>
    <col min="8193" max="8193" width="18.42578125" style="318" customWidth="1"/>
    <col min="8194" max="8194" width="17.28515625" style="318" customWidth="1"/>
    <col min="8195" max="8195" width="18.42578125" style="318" customWidth="1"/>
    <col min="8196" max="8196" width="16.5703125" style="318" customWidth="1"/>
    <col min="8197" max="8197" width="14.42578125" style="318" customWidth="1"/>
    <col min="8198" max="8198" width="15.5703125" style="318" customWidth="1"/>
    <col min="8199" max="8446" width="9.140625" style="318"/>
    <col min="8447" max="8447" width="25.7109375" style="318" customWidth="1"/>
    <col min="8448" max="8448" width="19.42578125" style="318" customWidth="1"/>
    <col min="8449" max="8449" width="18.42578125" style="318" customWidth="1"/>
    <col min="8450" max="8450" width="17.28515625" style="318" customWidth="1"/>
    <col min="8451" max="8451" width="18.42578125" style="318" customWidth="1"/>
    <col min="8452" max="8452" width="16.5703125" style="318" customWidth="1"/>
    <col min="8453" max="8453" width="14.42578125" style="318" customWidth="1"/>
    <col min="8454" max="8454" width="15.5703125" style="318" customWidth="1"/>
    <col min="8455" max="8702" width="9.140625" style="318"/>
    <col min="8703" max="8703" width="25.7109375" style="318" customWidth="1"/>
    <col min="8704" max="8704" width="19.42578125" style="318" customWidth="1"/>
    <col min="8705" max="8705" width="18.42578125" style="318" customWidth="1"/>
    <col min="8706" max="8706" width="17.28515625" style="318" customWidth="1"/>
    <col min="8707" max="8707" width="18.42578125" style="318" customWidth="1"/>
    <col min="8708" max="8708" width="16.5703125" style="318" customWidth="1"/>
    <col min="8709" max="8709" width="14.42578125" style="318" customWidth="1"/>
    <col min="8710" max="8710" width="15.5703125" style="318" customWidth="1"/>
    <col min="8711" max="8958" width="9.140625" style="318"/>
    <col min="8959" max="8959" width="25.7109375" style="318" customWidth="1"/>
    <col min="8960" max="8960" width="19.42578125" style="318" customWidth="1"/>
    <col min="8961" max="8961" width="18.42578125" style="318" customWidth="1"/>
    <col min="8962" max="8962" width="17.28515625" style="318" customWidth="1"/>
    <col min="8963" max="8963" width="18.42578125" style="318" customWidth="1"/>
    <col min="8964" max="8964" width="16.5703125" style="318" customWidth="1"/>
    <col min="8965" max="8965" width="14.42578125" style="318" customWidth="1"/>
    <col min="8966" max="8966" width="15.5703125" style="318" customWidth="1"/>
    <col min="8967" max="9214" width="9.140625" style="318"/>
    <col min="9215" max="9215" width="25.7109375" style="318" customWidth="1"/>
    <col min="9216" max="9216" width="19.42578125" style="318" customWidth="1"/>
    <col min="9217" max="9217" width="18.42578125" style="318" customWidth="1"/>
    <col min="9218" max="9218" width="17.28515625" style="318" customWidth="1"/>
    <col min="9219" max="9219" width="18.42578125" style="318" customWidth="1"/>
    <col min="9220" max="9220" width="16.5703125" style="318" customWidth="1"/>
    <col min="9221" max="9221" width="14.42578125" style="318" customWidth="1"/>
    <col min="9222" max="9222" width="15.5703125" style="318" customWidth="1"/>
    <col min="9223" max="9470" width="9.140625" style="318"/>
    <col min="9471" max="9471" width="25.7109375" style="318" customWidth="1"/>
    <col min="9472" max="9472" width="19.42578125" style="318" customWidth="1"/>
    <col min="9473" max="9473" width="18.42578125" style="318" customWidth="1"/>
    <col min="9474" max="9474" width="17.28515625" style="318" customWidth="1"/>
    <col min="9475" max="9475" width="18.42578125" style="318" customWidth="1"/>
    <col min="9476" max="9476" width="16.5703125" style="318" customWidth="1"/>
    <col min="9477" max="9477" width="14.42578125" style="318" customWidth="1"/>
    <col min="9478" max="9478" width="15.5703125" style="318" customWidth="1"/>
    <col min="9479" max="9726" width="9.140625" style="318"/>
    <col min="9727" max="9727" width="25.7109375" style="318" customWidth="1"/>
    <col min="9728" max="9728" width="19.42578125" style="318" customWidth="1"/>
    <col min="9729" max="9729" width="18.42578125" style="318" customWidth="1"/>
    <col min="9730" max="9730" width="17.28515625" style="318" customWidth="1"/>
    <col min="9731" max="9731" width="18.42578125" style="318" customWidth="1"/>
    <col min="9732" max="9732" width="16.5703125" style="318" customWidth="1"/>
    <col min="9733" max="9733" width="14.42578125" style="318" customWidth="1"/>
    <col min="9734" max="9734" width="15.5703125" style="318" customWidth="1"/>
    <col min="9735" max="9982" width="9.140625" style="318"/>
    <col min="9983" max="9983" width="25.7109375" style="318" customWidth="1"/>
    <col min="9984" max="9984" width="19.42578125" style="318" customWidth="1"/>
    <col min="9985" max="9985" width="18.42578125" style="318" customWidth="1"/>
    <col min="9986" max="9986" width="17.28515625" style="318" customWidth="1"/>
    <col min="9987" max="9987" width="18.42578125" style="318" customWidth="1"/>
    <col min="9988" max="9988" width="16.5703125" style="318" customWidth="1"/>
    <col min="9989" max="9989" width="14.42578125" style="318" customWidth="1"/>
    <col min="9990" max="9990" width="15.5703125" style="318" customWidth="1"/>
    <col min="9991" max="10238" width="9.140625" style="318"/>
    <col min="10239" max="10239" width="25.7109375" style="318" customWidth="1"/>
    <col min="10240" max="10240" width="19.42578125" style="318" customWidth="1"/>
    <col min="10241" max="10241" width="18.42578125" style="318" customWidth="1"/>
    <col min="10242" max="10242" width="17.28515625" style="318" customWidth="1"/>
    <col min="10243" max="10243" width="18.42578125" style="318" customWidth="1"/>
    <col min="10244" max="10244" width="16.5703125" style="318" customWidth="1"/>
    <col min="10245" max="10245" width="14.42578125" style="318" customWidth="1"/>
    <col min="10246" max="10246" width="15.5703125" style="318" customWidth="1"/>
    <col min="10247" max="10494" width="9.140625" style="318"/>
    <col min="10495" max="10495" width="25.7109375" style="318" customWidth="1"/>
    <col min="10496" max="10496" width="19.42578125" style="318" customWidth="1"/>
    <col min="10497" max="10497" width="18.42578125" style="318" customWidth="1"/>
    <col min="10498" max="10498" width="17.28515625" style="318" customWidth="1"/>
    <col min="10499" max="10499" width="18.42578125" style="318" customWidth="1"/>
    <col min="10500" max="10500" width="16.5703125" style="318" customWidth="1"/>
    <col min="10501" max="10501" width="14.42578125" style="318" customWidth="1"/>
    <col min="10502" max="10502" width="15.5703125" style="318" customWidth="1"/>
    <col min="10503" max="10750" width="9.140625" style="318"/>
    <col min="10751" max="10751" width="25.7109375" style="318" customWidth="1"/>
    <col min="10752" max="10752" width="19.42578125" style="318" customWidth="1"/>
    <col min="10753" max="10753" width="18.42578125" style="318" customWidth="1"/>
    <col min="10754" max="10754" width="17.28515625" style="318" customWidth="1"/>
    <col min="10755" max="10755" width="18.42578125" style="318" customWidth="1"/>
    <col min="10756" max="10756" width="16.5703125" style="318" customWidth="1"/>
    <col min="10757" max="10757" width="14.42578125" style="318" customWidth="1"/>
    <col min="10758" max="10758" width="15.5703125" style="318" customWidth="1"/>
    <col min="10759" max="11006" width="9.140625" style="318"/>
    <col min="11007" max="11007" width="25.7109375" style="318" customWidth="1"/>
    <col min="11008" max="11008" width="19.42578125" style="318" customWidth="1"/>
    <col min="11009" max="11009" width="18.42578125" style="318" customWidth="1"/>
    <col min="11010" max="11010" width="17.28515625" style="318" customWidth="1"/>
    <col min="11011" max="11011" width="18.42578125" style="318" customWidth="1"/>
    <col min="11012" max="11012" width="16.5703125" style="318" customWidth="1"/>
    <col min="11013" max="11013" width="14.42578125" style="318" customWidth="1"/>
    <col min="11014" max="11014" width="15.5703125" style="318" customWidth="1"/>
    <col min="11015" max="11262" width="9.140625" style="318"/>
    <col min="11263" max="11263" width="25.7109375" style="318" customWidth="1"/>
    <col min="11264" max="11264" width="19.42578125" style="318" customWidth="1"/>
    <col min="11265" max="11265" width="18.42578125" style="318" customWidth="1"/>
    <col min="11266" max="11266" width="17.28515625" style="318" customWidth="1"/>
    <col min="11267" max="11267" width="18.42578125" style="318" customWidth="1"/>
    <col min="11268" max="11268" width="16.5703125" style="318" customWidth="1"/>
    <col min="11269" max="11269" width="14.42578125" style="318" customWidth="1"/>
    <col min="11270" max="11270" width="15.5703125" style="318" customWidth="1"/>
    <col min="11271" max="11518" width="9.140625" style="318"/>
    <col min="11519" max="11519" width="25.7109375" style="318" customWidth="1"/>
    <col min="11520" max="11520" width="19.42578125" style="318" customWidth="1"/>
    <col min="11521" max="11521" width="18.42578125" style="318" customWidth="1"/>
    <col min="11522" max="11522" width="17.28515625" style="318" customWidth="1"/>
    <col min="11523" max="11523" width="18.42578125" style="318" customWidth="1"/>
    <col min="11524" max="11524" width="16.5703125" style="318" customWidth="1"/>
    <col min="11525" max="11525" width="14.42578125" style="318" customWidth="1"/>
    <col min="11526" max="11526" width="15.5703125" style="318" customWidth="1"/>
    <col min="11527" max="11774" width="9.140625" style="318"/>
    <col min="11775" max="11775" width="25.7109375" style="318" customWidth="1"/>
    <col min="11776" max="11776" width="19.42578125" style="318" customWidth="1"/>
    <col min="11777" max="11777" width="18.42578125" style="318" customWidth="1"/>
    <col min="11778" max="11778" width="17.28515625" style="318" customWidth="1"/>
    <col min="11779" max="11779" width="18.42578125" style="318" customWidth="1"/>
    <col min="11780" max="11780" width="16.5703125" style="318" customWidth="1"/>
    <col min="11781" max="11781" width="14.42578125" style="318" customWidth="1"/>
    <col min="11782" max="11782" width="15.5703125" style="318" customWidth="1"/>
    <col min="11783" max="12030" width="9.140625" style="318"/>
    <col min="12031" max="12031" width="25.7109375" style="318" customWidth="1"/>
    <col min="12032" max="12032" width="19.42578125" style="318" customWidth="1"/>
    <col min="12033" max="12033" width="18.42578125" style="318" customWidth="1"/>
    <col min="12034" max="12034" width="17.28515625" style="318" customWidth="1"/>
    <col min="12035" max="12035" width="18.42578125" style="318" customWidth="1"/>
    <col min="12036" max="12036" width="16.5703125" style="318" customWidth="1"/>
    <col min="12037" max="12037" width="14.42578125" style="318" customWidth="1"/>
    <col min="12038" max="12038" width="15.5703125" style="318" customWidth="1"/>
    <col min="12039" max="12286" width="9.140625" style="318"/>
    <col min="12287" max="12287" width="25.7109375" style="318" customWidth="1"/>
    <col min="12288" max="12288" width="19.42578125" style="318" customWidth="1"/>
    <col min="12289" max="12289" width="18.42578125" style="318" customWidth="1"/>
    <col min="12290" max="12290" width="17.28515625" style="318" customWidth="1"/>
    <col min="12291" max="12291" width="18.42578125" style="318" customWidth="1"/>
    <col min="12292" max="12292" width="16.5703125" style="318" customWidth="1"/>
    <col min="12293" max="12293" width="14.42578125" style="318" customWidth="1"/>
    <col min="12294" max="12294" width="15.5703125" style="318" customWidth="1"/>
    <col min="12295" max="12542" width="9.140625" style="318"/>
    <col min="12543" max="12543" width="25.7109375" style="318" customWidth="1"/>
    <col min="12544" max="12544" width="19.42578125" style="318" customWidth="1"/>
    <col min="12545" max="12545" width="18.42578125" style="318" customWidth="1"/>
    <col min="12546" max="12546" width="17.28515625" style="318" customWidth="1"/>
    <col min="12547" max="12547" width="18.42578125" style="318" customWidth="1"/>
    <col min="12548" max="12548" width="16.5703125" style="318" customWidth="1"/>
    <col min="12549" max="12549" width="14.42578125" style="318" customWidth="1"/>
    <col min="12550" max="12550" width="15.5703125" style="318" customWidth="1"/>
    <col min="12551" max="12798" width="9.140625" style="318"/>
    <col min="12799" max="12799" width="25.7109375" style="318" customWidth="1"/>
    <col min="12800" max="12800" width="19.42578125" style="318" customWidth="1"/>
    <col min="12801" max="12801" width="18.42578125" style="318" customWidth="1"/>
    <col min="12802" max="12802" width="17.28515625" style="318" customWidth="1"/>
    <col min="12803" max="12803" width="18.42578125" style="318" customWidth="1"/>
    <col min="12804" max="12804" width="16.5703125" style="318" customWidth="1"/>
    <col min="12805" max="12805" width="14.42578125" style="318" customWidth="1"/>
    <col min="12806" max="12806" width="15.5703125" style="318" customWidth="1"/>
    <col min="12807" max="13054" width="9.140625" style="318"/>
    <col min="13055" max="13055" width="25.7109375" style="318" customWidth="1"/>
    <col min="13056" max="13056" width="19.42578125" style="318" customWidth="1"/>
    <col min="13057" max="13057" width="18.42578125" style="318" customWidth="1"/>
    <col min="13058" max="13058" width="17.28515625" style="318" customWidth="1"/>
    <col min="13059" max="13059" width="18.42578125" style="318" customWidth="1"/>
    <col min="13060" max="13060" width="16.5703125" style="318" customWidth="1"/>
    <col min="13061" max="13061" width="14.42578125" style="318" customWidth="1"/>
    <col min="13062" max="13062" width="15.5703125" style="318" customWidth="1"/>
    <col min="13063" max="13310" width="9.140625" style="318"/>
    <col min="13311" max="13311" width="25.7109375" style="318" customWidth="1"/>
    <col min="13312" max="13312" width="19.42578125" style="318" customWidth="1"/>
    <col min="13313" max="13313" width="18.42578125" style="318" customWidth="1"/>
    <col min="13314" max="13314" width="17.28515625" style="318" customWidth="1"/>
    <col min="13315" max="13315" width="18.42578125" style="318" customWidth="1"/>
    <col min="13316" max="13316" width="16.5703125" style="318" customWidth="1"/>
    <col min="13317" max="13317" width="14.42578125" style="318" customWidth="1"/>
    <col min="13318" max="13318" width="15.5703125" style="318" customWidth="1"/>
    <col min="13319" max="13566" width="9.140625" style="318"/>
    <col min="13567" max="13567" width="25.7109375" style="318" customWidth="1"/>
    <col min="13568" max="13568" width="19.42578125" style="318" customWidth="1"/>
    <col min="13569" max="13569" width="18.42578125" style="318" customWidth="1"/>
    <col min="13570" max="13570" width="17.28515625" style="318" customWidth="1"/>
    <col min="13571" max="13571" width="18.42578125" style="318" customWidth="1"/>
    <col min="13572" max="13572" width="16.5703125" style="318" customWidth="1"/>
    <col min="13573" max="13573" width="14.42578125" style="318" customWidth="1"/>
    <col min="13574" max="13574" width="15.5703125" style="318" customWidth="1"/>
    <col min="13575" max="13822" width="9.140625" style="318"/>
    <col min="13823" max="13823" width="25.7109375" style="318" customWidth="1"/>
    <col min="13824" max="13824" width="19.42578125" style="318" customWidth="1"/>
    <col min="13825" max="13825" width="18.42578125" style="318" customWidth="1"/>
    <col min="13826" max="13826" width="17.28515625" style="318" customWidth="1"/>
    <col min="13827" max="13827" width="18.42578125" style="318" customWidth="1"/>
    <col min="13828" max="13828" width="16.5703125" style="318" customWidth="1"/>
    <col min="13829" max="13829" width="14.42578125" style="318" customWidth="1"/>
    <col min="13830" max="13830" width="15.5703125" style="318" customWidth="1"/>
    <col min="13831" max="14078" width="9.140625" style="318"/>
    <col min="14079" max="14079" width="25.7109375" style="318" customWidth="1"/>
    <col min="14080" max="14080" width="19.42578125" style="318" customWidth="1"/>
    <col min="14081" max="14081" width="18.42578125" style="318" customWidth="1"/>
    <col min="14082" max="14082" width="17.28515625" style="318" customWidth="1"/>
    <col min="14083" max="14083" width="18.42578125" style="318" customWidth="1"/>
    <col min="14084" max="14084" width="16.5703125" style="318" customWidth="1"/>
    <col min="14085" max="14085" width="14.42578125" style="318" customWidth="1"/>
    <col min="14086" max="14086" width="15.5703125" style="318" customWidth="1"/>
    <col min="14087" max="14334" width="9.140625" style="318"/>
    <col min="14335" max="14335" width="25.7109375" style="318" customWidth="1"/>
    <col min="14336" max="14336" width="19.42578125" style="318" customWidth="1"/>
    <col min="14337" max="14337" width="18.42578125" style="318" customWidth="1"/>
    <col min="14338" max="14338" width="17.28515625" style="318" customWidth="1"/>
    <col min="14339" max="14339" width="18.42578125" style="318" customWidth="1"/>
    <col min="14340" max="14340" width="16.5703125" style="318" customWidth="1"/>
    <col min="14341" max="14341" width="14.42578125" style="318" customWidth="1"/>
    <col min="14342" max="14342" width="15.5703125" style="318" customWidth="1"/>
    <col min="14343" max="14590" width="9.140625" style="318"/>
    <col min="14591" max="14591" width="25.7109375" style="318" customWidth="1"/>
    <col min="14592" max="14592" width="19.42578125" style="318" customWidth="1"/>
    <col min="14593" max="14593" width="18.42578125" style="318" customWidth="1"/>
    <col min="14594" max="14594" width="17.28515625" style="318" customWidth="1"/>
    <col min="14595" max="14595" width="18.42578125" style="318" customWidth="1"/>
    <col min="14596" max="14596" width="16.5703125" style="318" customWidth="1"/>
    <col min="14597" max="14597" width="14.42578125" style="318" customWidth="1"/>
    <col min="14598" max="14598" width="15.5703125" style="318" customWidth="1"/>
    <col min="14599" max="14846" width="9.140625" style="318"/>
    <col min="14847" max="14847" width="25.7109375" style="318" customWidth="1"/>
    <col min="14848" max="14848" width="19.42578125" style="318" customWidth="1"/>
    <col min="14849" max="14849" width="18.42578125" style="318" customWidth="1"/>
    <col min="14850" max="14850" width="17.28515625" style="318" customWidth="1"/>
    <col min="14851" max="14851" width="18.42578125" style="318" customWidth="1"/>
    <col min="14852" max="14852" width="16.5703125" style="318" customWidth="1"/>
    <col min="14853" max="14853" width="14.42578125" style="318" customWidth="1"/>
    <col min="14854" max="14854" width="15.5703125" style="318" customWidth="1"/>
    <col min="14855" max="15102" width="9.140625" style="318"/>
    <col min="15103" max="15103" width="25.7109375" style="318" customWidth="1"/>
    <col min="15104" max="15104" width="19.42578125" style="318" customWidth="1"/>
    <col min="15105" max="15105" width="18.42578125" style="318" customWidth="1"/>
    <col min="15106" max="15106" width="17.28515625" style="318" customWidth="1"/>
    <col min="15107" max="15107" width="18.42578125" style="318" customWidth="1"/>
    <col min="15108" max="15108" width="16.5703125" style="318" customWidth="1"/>
    <col min="15109" max="15109" width="14.42578125" style="318" customWidth="1"/>
    <col min="15110" max="15110" width="15.5703125" style="318" customWidth="1"/>
    <col min="15111" max="15358" width="9.140625" style="318"/>
    <col min="15359" max="15359" width="25.7109375" style="318" customWidth="1"/>
    <col min="15360" max="15360" width="19.42578125" style="318" customWidth="1"/>
    <col min="15361" max="15361" width="18.42578125" style="318" customWidth="1"/>
    <col min="15362" max="15362" width="17.28515625" style="318" customWidth="1"/>
    <col min="15363" max="15363" width="18.42578125" style="318" customWidth="1"/>
    <col min="15364" max="15364" width="16.5703125" style="318" customWidth="1"/>
    <col min="15365" max="15365" width="14.42578125" style="318" customWidth="1"/>
    <col min="15366" max="15366" width="15.5703125" style="318" customWidth="1"/>
    <col min="15367" max="15614" width="9.140625" style="318"/>
    <col min="15615" max="15615" width="25.7109375" style="318" customWidth="1"/>
    <col min="15616" max="15616" width="19.42578125" style="318" customWidth="1"/>
    <col min="15617" max="15617" width="18.42578125" style="318" customWidth="1"/>
    <col min="15618" max="15618" width="17.28515625" style="318" customWidth="1"/>
    <col min="15619" max="15619" width="18.42578125" style="318" customWidth="1"/>
    <col min="15620" max="15620" width="16.5703125" style="318" customWidth="1"/>
    <col min="15621" max="15621" width="14.42578125" style="318" customWidth="1"/>
    <col min="15622" max="15622" width="15.5703125" style="318" customWidth="1"/>
    <col min="15623" max="15870" width="9.140625" style="318"/>
    <col min="15871" max="15871" width="25.7109375" style="318" customWidth="1"/>
    <col min="15872" max="15872" width="19.42578125" style="318" customWidth="1"/>
    <col min="15873" max="15873" width="18.42578125" style="318" customWidth="1"/>
    <col min="15874" max="15874" width="17.28515625" style="318" customWidth="1"/>
    <col min="15875" max="15875" width="18.42578125" style="318" customWidth="1"/>
    <col min="15876" max="15876" width="16.5703125" style="318" customWidth="1"/>
    <col min="15877" max="15877" width="14.42578125" style="318" customWidth="1"/>
    <col min="15878" max="15878" width="15.5703125" style="318" customWidth="1"/>
    <col min="15879" max="16126" width="9.140625" style="318"/>
    <col min="16127" max="16127" width="25.7109375" style="318" customWidth="1"/>
    <col min="16128" max="16128" width="19.42578125" style="318" customWidth="1"/>
    <col min="16129" max="16129" width="18.42578125" style="318" customWidth="1"/>
    <col min="16130" max="16130" width="17.28515625" style="318" customWidth="1"/>
    <col min="16131" max="16131" width="18.42578125" style="318" customWidth="1"/>
    <col min="16132" max="16132" width="16.5703125" style="318" customWidth="1"/>
    <col min="16133" max="16133" width="14.42578125" style="318" customWidth="1"/>
    <col min="16134" max="16134" width="15.5703125" style="318" customWidth="1"/>
    <col min="16135" max="16384" width="9.140625" style="318"/>
  </cols>
  <sheetData>
    <row r="1" spans="1:6" x14ac:dyDescent="0.25">
      <c r="A1" s="636" t="s">
        <v>101</v>
      </c>
      <c r="B1" s="636"/>
      <c r="C1" s="636"/>
      <c r="D1" s="636"/>
      <c r="E1" s="636"/>
      <c r="F1" s="636"/>
    </row>
    <row r="2" spans="1:6" x14ac:dyDescent="0.25">
      <c r="A2" s="636" t="s">
        <v>214</v>
      </c>
      <c r="B2" s="636"/>
      <c r="C2" s="636"/>
      <c r="D2" s="636"/>
      <c r="E2" s="636"/>
      <c r="F2" s="636"/>
    </row>
    <row r="3" spans="1:6" x14ac:dyDescent="0.25">
      <c r="A3" s="636" t="s">
        <v>161</v>
      </c>
      <c r="B3" s="636"/>
      <c r="C3" s="636"/>
      <c r="D3" s="636"/>
      <c r="E3" s="636"/>
      <c r="F3" s="636"/>
    </row>
    <row r="5" spans="1:6" x14ac:dyDescent="0.25">
      <c r="A5" s="319" t="s">
        <v>162</v>
      </c>
      <c r="B5" s="651" t="s">
        <v>163</v>
      </c>
      <c r="C5" s="651"/>
      <c r="D5" s="651"/>
      <c r="E5" s="651"/>
      <c r="F5" s="651"/>
    </row>
    <row r="6" spans="1:6" ht="15.75" thickBot="1" x14ac:dyDescent="0.3">
      <c r="B6" s="652"/>
      <c r="C6" s="652"/>
      <c r="D6" s="652"/>
      <c r="E6" s="652"/>
      <c r="F6" s="652"/>
    </row>
    <row r="7" spans="1:6" s="320" customFormat="1" ht="15.75" thickTop="1" x14ac:dyDescent="0.25">
      <c r="A7" s="637" t="s">
        <v>164</v>
      </c>
      <c r="B7" s="640" t="s">
        <v>188</v>
      </c>
      <c r="C7" s="643" t="s">
        <v>166</v>
      </c>
      <c r="D7" s="640" t="s">
        <v>167</v>
      </c>
      <c r="E7" s="640" t="s">
        <v>168</v>
      </c>
      <c r="F7" s="653" t="s">
        <v>169</v>
      </c>
    </row>
    <row r="8" spans="1:6" s="320" customFormat="1" ht="15.75" thickBot="1" x14ac:dyDescent="0.3">
      <c r="A8" s="639"/>
      <c r="B8" s="642"/>
      <c r="C8" s="645"/>
      <c r="D8" s="642"/>
      <c r="E8" s="642"/>
      <c r="F8" s="654"/>
    </row>
    <row r="9" spans="1:6" s="320" customFormat="1" ht="14.25" customHeight="1" thickTop="1" x14ac:dyDescent="0.25">
      <c r="A9" s="367">
        <v>1</v>
      </c>
      <c r="B9" s="368">
        <v>2</v>
      </c>
      <c r="C9" s="369">
        <v>3</v>
      </c>
      <c r="D9" s="368">
        <v>4</v>
      </c>
      <c r="E9" s="368">
        <v>5</v>
      </c>
      <c r="F9" s="370" t="s">
        <v>199</v>
      </c>
    </row>
    <row r="10" spans="1:6" x14ac:dyDescent="0.25">
      <c r="A10" s="371">
        <v>1</v>
      </c>
      <c r="B10" s="327"/>
      <c r="C10" s="328"/>
      <c r="D10" s="327"/>
      <c r="E10" s="327"/>
      <c r="F10" s="329"/>
    </row>
    <row r="11" spans="1:6" x14ac:dyDescent="0.25">
      <c r="A11" s="371">
        <f>++A10+1</f>
        <v>2</v>
      </c>
      <c r="B11" s="327"/>
      <c r="C11" s="328"/>
      <c r="D11" s="327"/>
      <c r="E11" s="327"/>
      <c r="F11" s="329"/>
    </row>
    <row r="12" spans="1:6" x14ac:dyDescent="0.25">
      <c r="A12" s="371">
        <f t="shared" ref="A12:A16" si="0">++A11+1</f>
        <v>3</v>
      </c>
      <c r="B12" s="327"/>
      <c r="C12" s="328"/>
      <c r="D12" s="327"/>
      <c r="E12" s="327"/>
      <c r="F12" s="329"/>
    </row>
    <row r="13" spans="1:6" x14ac:dyDescent="0.25">
      <c r="A13" s="371">
        <f t="shared" si="0"/>
        <v>4</v>
      </c>
      <c r="B13" s="327"/>
      <c r="C13" s="328"/>
      <c r="D13" s="327"/>
      <c r="E13" s="327"/>
      <c r="F13" s="329"/>
    </row>
    <row r="14" spans="1:6" x14ac:dyDescent="0.25">
      <c r="A14" s="371">
        <f t="shared" si="0"/>
        <v>5</v>
      </c>
      <c r="B14" s="327"/>
      <c r="C14" s="328"/>
      <c r="D14" s="327"/>
      <c r="E14" s="327"/>
      <c r="F14" s="329"/>
    </row>
    <row r="15" spans="1:6" x14ac:dyDescent="0.25">
      <c r="A15" s="371">
        <f t="shared" si="0"/>
        <v>6</v>
      </c>
      <c r="B15" s="327"/>
      <c r="C15" s="328"/>
      <c r="D15" s="327"/>
      <c r="E15" s="327"/>
      <c r="F15" s="329"/>
    </row>
    <row r="16" spans="1:6" x14ac:dyDescent="0.25">
      <c r="A16" s="371">
        <f t="shared" si="0"/>
        <v>7</v>
      </c>
      <c r="B16" s="327"/>
      <c r="C16" s="328"/>
      <c r="D16" s="327"/>
      <c r="E16" s="327"/>
      <c r="F16" s="329"/>
    </row>
    <row r="17" spans="1:7" x14ac:dyDescent="0.25">
      <c r="A17" s="326"/>
      <c r="B17" s="327"/>
      <c r="C17" s="328"/>
      <c r="D17" s="327"/>
      <c r="E17" s="327"/>
      <c r="F17" s="329"/>
    </row>
    <row r="18" spans="1:7" x14ac:dyDescent="0.25">
      <c r="A18" s="326"/>
      <c r="B18" s="327"/>
      <c r="C18" s="328"/>
      <c r="D18" s="327"/>
      <c r="E18" s="327"/>
      <c r="F18" s="329"/>
    </row>
    <row r="19" spans="1:7" ht="15.75" thickBot="1" x14ac:dyDescent="0.3">
      <c r="A19" s="326"/>
      <c r="B19" s="327"/>
      <c r="C19" s="328"/>
      <c r="D19" s="327"/>
      <c r="E19" s="327"/>
      <c r="F19" s="329"/>
    </row>
    <row r="20" spans="1:7" ht="16.5" thickTop="1" thickBot="1" x14ac:dyDescent="0.3">
      <c r="A20" s="332"/>
      <c r="B20" s="333" t="s">
        <v>179</v>
      </c>
      <c r="C20" s="334"/>
      <c r="D20" s="335"/>
      <c r="E20" s="335"/>
      <c r="F20" s="336"/>
    </row>
    <row r="21" spans="1:7" ht="15.75" thickTop="1" x14ac:dyDescent="0.25">
      <c r="A21" s="328"/>
      <c r="B21" s="340"/>
      <c r="C21" s="328"/>
      <c r="D21" s="328"/>
      <c r="E21" s="328"/>
      <c r="F21" s="328"/>
    </row>
    <row r="22" spans="1:7" x14ac:dyDescent="0.25">
      <c r="C22" s="649" t="s">
        <v>183</v>
      </c>
      <c r="D22" s="649"/>
      <c r="E22" s="649"/>
      <c r="F22" s="649"/>
    </row>
    <row r="23" spans="1:7" x14ac:dyDescent="0.25">
      <c r="C23" s="649" t="s">
        <v>184</v>
      </c>
      <c r="D23" s="649"/>
      <c r="E23" s="649"/>
      <c r="F23" s="649"/>
    </row>
    <row r="24" spans="1:7" x14ac:dyDescent="0.25">
      <c r="D24" s="341"/>
    </row>
    <row r="25" spans="1:7" x14ac:dyDescent="0.25">
      <c r="D25" s="341"/>
    </row>
    <row r="26" spans="1:7" x14ac:dyDescent="0.25">
      <c r="D26" s="341"/>
    </row>
    <row r="27" spans="1:7" x14ac:dyDescent="0.25">
      <c r="D27" s="341"/>
    </row>
    <row r="28" spans="1:7" x14ac:dyDescent="0.25">
      <c r="C28" s="650" t="s">
        <v>185</v>
      </c>
      <c r="D28" s="650"/>
      <c r="E28" s="650"/>
      <c r="F28" s="650"/>
    </row>
    <row r="29" spans="1:7" customFormat="1" x14ac:dyDescent="0.25">
      <c r="C29" s="649" t="s">
        <v>186</v>
      </c>
      <c r="D29" s="649"/>
      <c r="E29" s="649"/>
      <c r="F29" s="649"/>
      <c r="G29" s="348"/>
    </row>
    <row r="30" spans="1:7" x14ac:dyDescent="0.25">
      <c r="E30" s="341"/>
    </row>
  </sheetData>
  <mergeCells count="14">
    <mergeCell ref="C22:F22"/>
    <mergeCell ref="C23:F23"/>
    <mergeCell ref="C28:F28"/>
    <mergeCell ref="C29:F29"/>
    <mergeCell ref="A1:F1"/>
    <mergeCell ref="A2:F2"/>
    <mergeCell ref="A3:F3"/>
    <mergeCell ref="B5:F6"/>
    <mergeCell ref="A7:A8"/>
    <mergeCell ref="B7:B8"/>
    <mergeCell ref="C7:C8"/>
    <mergeCell ref="D7:D8"/>
    <mergeCell ref="E7:E8"/>
    <mergeCell ref="F7:F8"/>
  </mergeCells>
  <printOptions horizontalCentered="1"/>
  <pageMargins left="0.70866141732283472" right="0.11811023622047245" top="0.74803149606299213" bottom="0.74803149606299213" header="0.31496062992125984" footer="0.31496062992125984"/>
  <pageSetup paperSize="25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C34F-C94B-4509-AAC7-4E9B74BEB985}">
  <dimension ref="A1:N26"/>
  <sheetViews>
    <sheetView view="pageBreakPreview" zoomScale="78" zoomScaleNormal="100" zoomScaleSheetLayoutView="78" workbookViewId="0">
      <selection activeCell="E21" sqref="E21"/>
    </sheetView>
  </sheetViews>
  <sheetFormatPr defaultRowHeight="12.75" x14ac:dyDescent="0.2"/>
  <cols>
    <col min="1" max="1" width="5" style="385" bestFit="1" customWidth="1"/>
    <col min="2" max="2" width="41" style="385" customWidth="1"/>
    <col min="3" max="3" width="0" style="385" hidden="1" customWidth="1"/>
    <col min="4" max="4" width="14.7109375" style="385" customWidth="1"/>
    <col min="5" max="5" width="10.7109375" style="385" customWidth="1"/>
    <col min="6" max="6" width="14.5703125" style="385" customWidth="1"/>
    <col min="7" max="7" width="20.5703125" style="385" customWidth="1"/>
    <col min="8" max="8" width="10" style="385" customWidth="1"/>
    <col min="9" max="9" width="14.7109375" style="385" customWidth="1"/>
    <col min="10" max="10" width="13.7109375" style="385" customWidth="1"/>
    <col min="11" max="11" width="20.42578125" style="385" customWidth="1"/>
    <col min="12" max="13" width="21.7109375" style="385" customWidth="1"/>
    <col min="14" max="14" width="21" style="385" bestFit="1" customWidth="1"/>
    <col min="15" max="256" width="9.140625" style="385"/>
    <col min="257" max="257" width="5" style="385" bestFit="1" customWidth="1"/>
    <col min="258" max="258" width="41" style="385" customWidth="1"/>
    <col min="259" max="259" width="0" style="385" hidden="1" customWidth="1"/>
    <col min="260" max="260" width="14.7109375" style="385" customWidth="1"/>
    <col min="261" max="261" width="10.7109375" style="385" customWidth="1"/>
    <col min="262" max="262" width="14.5703125" style="385" customWidth="1"/>
    <col min="263" max="263" width="20.5703125" style="385" customWidth="1"/>
    <col min="264" max="264" width="10" style="385" customWidth="1"/>
    <col min="265" max="265" width="14.7109375" style="385" customWidth="1"/>
    <col min="266" max="266" width="13.7109375" style="385" customWidth="1"/>
    <col min="267" max="267" width="20.42578125" style="385" customWidth="1"/>
    <col min="268" max="269" width="21.7109375" style="385" customWidth="1"/>
    <col min="270" max="270" width="21" style="385" bestFit="1" customWidth="1"/>
    <col min="271" max="512" width="9.140625" style="385"/>
    <col min="513" max="513" width="5" style="385" bestFit="1" customWidth="1"/>
    <col min="514" max="514" width="41" style="385" customWidth="1"/>
    <col min="515" max="515" width="0" style="385" hidden="1" customWidth="1"/>
    <col min="516" max="516" width="14.7109375" style="385" customWidth="1"/>
    <col min="517" max="517" width="10.7109375" style="385" customWidth="1"/>
    <col min="518" max="518" width="14.5703125" style="385" customWidth="1"/>
    <col min="519" max="519" width="20.5703125" style="385" customWidth="1"/>
    <col min="520" max="520" width="10" style="385" customWidth="1"/>
    <col min="521" max="521" width="14.7109375" style="385" customWidth="1"/>
    <col min="522" max="522" width="13.7109375" style="385" customWidth="1"/>
    <col min="523" max="523" width="20.42578125" style="385" customWidth="1"/>
    <col min="524" max="525" width="21.7109375" style="385" customWidth="1"/>
    <col min="526" max="526" width="21" style="385" bestFit="1" customWidth="1"/>
    <col min="527" max="768" width="9.140625" style="385"/>
    <col min="769" max="769" width="5" style="385" bestFit="1" customWidth="1"/>
    <col min="770" max="770" width="41" style="385" customWidth="1"/>
    <col min="771" max="771" width="0" style="385" hidden="1" customWidth="1"/>
    <col min="772" max="772" width="14.7109375" style="385" customWidth="1"/>
    <col min="773" max="773" width="10.7109375" style="385" customWidth="1"/>
    <col min="774" max="774" width="14.5703125" style="385" customWidth="1"/>
    <col min="775" max="775" width="20.5703125" style="385" customWidth="1"/>
    <col min="776" max="776" width="10" style="385" customWidth="1"/>
    <col min="777" max="777" width="14.7109375" style="385" customWidth="1"/>
    <col min="778" max="778" width="13.7109375" style="385" customWidth="1"/>
    <col min="779" max="779" width="20.42578125" style="385" customWidth="1"/>
    <col min="780" max="781" width="21.7109375" style="385" customWidth="1"/>
    <col min="782" max="782" width="21" style="385" bestFit="1" customWidth="1"/>
    <col min="783" max="1024" width="9.140625" style="385"/>
    <col min="1025" max="1025" width="5" style="385" bestFit="1" customWidth="1"/>
    <col min="1026" max="1026" width="41" style="385" customWidth="1"/>
    <col min="1027" max="1027" width="0" style="385" hidden="1" customWidth="1"/>
    <col min="1028" max="1028" width="14.7109375" style="385" customWidth="1"/>
    <col min="1029" max="1029" width="10.7109375" style="385" customWidth="1"/>
    <col min="1030" max="1030" width="14.5703125" style="385" customWidth="1"/>
    <col min="1031" max="1031" width="20.5703125" style="385" customWidth="1"/>
    <col min="1032" max="1032" width="10" style="385" customWidth="1"/>
    <col min="1033" max="1033" width="14.7109375" style="385" customWidth="1"/>
    <col min="1034" max="1034" width="13.7109375" style="385" customWidth="1"/>
    <col min="1035" max="1035" width="20.42578125" style="385" customWidth="1"/>
    <col min="1036" max="1037" width="21.7109375" style="385" customWidth="1"/>
    <col min="1038" max="1038" width="21" style="385" bestFit="1" customWidth="1"/>
    <col min="1039" max="1280" width="9.140625" style="385"/>
    <col min="1281" max="1281" width="5" style="385" bestFit="1" customWidth="1"/>
    <col min="1282" max="1282" width="41" style="385" customWidth="1"/>
    <col min="1283" max="1283" width="0" style="385" hidden="1" customWidth="1"/>
    <col min="1284" max="1284" width="14.7109375" style="385" customWidth="1"/>
    <col min="1285" max="1285" width="10.7109375" style="385" customWidth="1"/>
    <col min="1286" max="1286" width="14.5703125" style="385" customWidth="1"/>
    <col min="1287" max="1287" width="20.5703125" style="385" customWidth="1"/>
    <col min="1288" max="1288" width="10" style="385" customWidth="1"/>
    <col min="1289" max="1289" width="14.7109375" style="385" customWidth="1"/>
    <col min="1290" max="1290" width="13.7109375" style="385" customWidth="1"/>
    <col min="1291" max="1291" width="20.42578125" style="385" customWidth="1"/>
    <col min="1292" max="1293" width="21.7109375" style="385" customWidth="1"/>
    <col min="1294" max="1294" width="21" style="385" bestFit="1" customWidth="1"/>
    <col min="1295" max="1536" width="9.140625" style="385"/>
    <col min="1537" max="1537" width="5" style="385" bestFit="1" customWidth="1"/>
    <col min="1538" max="1538" width="41" style="385" customWidth="1"/>
    <col min="1539" max="1539" width="0" style="385" hidden="1" customWidth="1"/>
    <col min="1540" max="1540" width="14.7109375" style="385" customWidth="1"/>
    <col min="1541" max="1541" width="10.7109375" style="385" customWidth="1"/>
    <col min="1542" max="1542" width="14.5703125" style="385" customWidth="1"/>
    <col min="1543" max="1543" width="20.5703125" style="385" customWidth="1"/>
    <col min="1544" max="1544" width="10" style="385" customWidth="1"/>
    <col min="1545" max="1545" width="14.7109375" style="385" customWidth="1"/>
    <col min="1546" max="1546" width="13.7109375" style="385" customWidth="1"/>
    <col min="1547" max="1547" width="20.42578125" style="385" customWidth="1"/>
    <col min="1548" max="1549" width="21.7109375" style="385" customWidth="1"/>
    <col min="1550" max="1550" width="21" style="385" bestFit="1" customWidth="1"/>
    <col min="1551" max="1792" width="9.140625" style="385"/>
    <col min="1793" max="1793" width="5" style="385" bestFit="1" customWidth="1"/>
    <col min="1794" max="1794" width="41" style="385" customWidth="1"/>
    <col min="1795" max="1795" width="0" style="385" hidden="1" customWidth="1"/>
    <col min="1796" max="1796" width="14.7109375" style="385" customWidth="1"/>
    <col min="1797" max="1797" width="10.7109375" style="385" customWidth="1"/>
    <col min="1798" max="1798" width="14.5703125" style="385" customWidth="1"/>
    <col min="1799" max="1799" width="20.5703125" style="385" customWidth="1"/>
    <col min="1800" max="1800" width="10" style="385" customWidth="1"/>
    <col min="1801" max="1801" width="14.7109375" style="385" customWidth="1"/>
    <col min="1802" max="1802" width="13.7109375" style="385" customWidth="1"/>
    <col min="1803" max="1803" width="20.42578125" style="385" customWidth="1"/>
    <col min="1804" max="1805" width="21.7109375" style="385" customWidth="1"/>
    <col min="1806" max="1806" width="21" style="385" bestFit="1" customWidth="1"/>
    <col min="1807" max="2048" width="9.140625" style="385"/>
    <col min="2049" max="2049" width="5" style="385" bestFit="1" customWidth="1"/>
    <col min="2050" max="2050" width="41" style="385" customWidth="1"/>
    <col min="2051" max="2051" width="0" style="385" hidden="1" customWidth="1"/>
    <col min="2052" max="2052" width="14.7109375" style="385" customWidth="1"/>
    <col min="2053" max="2053" width="10.7109375" style="385" customWidth="1"/>
    <col min="2054" max="2054" width="14.5703125" style="385" customWidth="1"/>
    <col min="2055" max="2055" width="20.5703125" style="385" customWidth="1"/>
    <col min="2056" max="2056" width="10" style="385" customWidth="1"/>
    <col min="2057" max="2057" width="14.7109375" style="385" customWidth="1"/>
    <col min="2058" max="2058" width="13.7109375" style="385" customWidth="1"/>
    <col min="2059" max="2059" width="20.42578125" style="385" customWidth="1"/>
    <col min="2060" max="2061" width="21.7109375" style="385" customWidth="1"/>
    <col min="2062" max="2062" width="21" style="385" bestFit="1" customWidth="1"/>
    <col min="2063" max="2304" width="9.140625" style="385"/>
    <col min="2305" max="2305" width="5" style="385" bestFit="1" customWidth="1"/>
    <col min="2306" max="2306" width="41" style="385" customWidth="1"/>
    <col min="2307" max="2307" width="0" style="385" hidden="1" customWidth="1"/>
    <col min="2308" max="2308" width="14.7109375" style="385" customWidth="1"/>
    <col min="2309" max="2309" width="10.7109375" style="385" customWidth="1"/>
    <col min="2310" max="2310" width="14.5703125" style="385" customWidth="1"/>
    <col min="2311" max="2311" width="20.5703125" style="385" customWidth="1"/>
    <col min="2312" max="2312" width="10" style="385" customWidth="1"/>
    <col min="2313" max="2313" width="14.7109375" style="385" customWidth="1"/>
    <col min="2314" max="2314" width="13.7109375" style="385" customWidth="1"/>
    <col min="2315" max="2315" width="20.42578125" style="385" customWidth="1"/>
    <col min="2316" max="2317" width="21.7109375" style="385" customWidth="1"/>
    <col min="2318" max="2318" width="21" style="385" bestFit="1" customWidth="1"/>
    <col min="2319" max="2560" width="9.140625" style="385"/>
    <col min="2561" max="2561" width="5" style="385" bestFit="1" customWidth="1"/>
    <col min="2562" max="2562" width="41" style="385" customWidth="1"/>
    <col min="2563" max="2563" width="0" style="385" hidden="1" customWidth="1"/>
    <col min="2564" max="2564" width="14.7109375" style="385" customWidth="1"/>
    <col min="2565" max="2565" width="10.7109375" style="385" customWidth="1"/>
    <col min="2566" max="2566" width="14.5703125" style="385" customWidth="1"/>
    <col min="2567" max="2567" width="20.5703125" style="385" customWidth="1"/>
    <col min="2568" max="2568" width="10" style="385" customWidth="1"/>
    <col min="2569" max="2569" width="14.7109375" style="385" customWidth="1"/>
    <col min="2570" max="2570" width="13.7109375" style="385" customWidth="1"/>
    <col min="2571" max="2571" width="20.42578125" style="385" customWidth="1"/>
    <col min="2572" max="2573" width="21.7109375" style="385" customWidth="1"/>
    <col min="2574" max="2574" width="21" style="385" bestFit="1" customWidth="1"/>
    <col min="2575" max="2816" width="9.140625" style="385"/>
    <col min="2817" max="2817" width="5" style="385" bestFit="1" customWidth="1"/>
    <col min="2818" max="2818" width="41" style="385" customWidth="1"/>
    <col min="2819" max="2819" width="0" style="385" hidden="1" customWidth="1"/>
    <col min="2820" max="2820" width="14.7109375" style="385" customWidth="1"/>
    <col min="2821" max="2821" width="10.7109375" style="385" customWidth="1"/>
    <col min="2822" max="2822" width="14.5703125" style="385" customWidth="1"/>
    <col min="2823" max="2823" width="20.5703125" style="385" customWidth="1"/>
    <col min="2824" max="2824" width="10" style="385" customWidth="1"/>
    <col min="2825" max="2825" width="14.7109375" style="385" customWidth="1"/>
    <col min="2826" max="2826" width="13.7109375" style="385" customWidth="1"/>
    <col min="2827" max="2827" width="20.42578125" style="385" customWidth="1"/>
    <col min="2828" max="2829" width="21.7109375" style="385" customWidth="1"/>
    <col min="2830" max="2830" width="21" style="385" bestFit="1" customWidth="1"/>
    <col min="2831" max="3072" width="9.140625" style="385"/>
    <col min="3073" max="3073" width="5" style="385" bestFit="1" customWidth="1"/>
    <col min="3074" max="3074" width="41" style="385" customWidth="1"/>
    <col min="3075" max="3075" width="0" style="385" hidden="1" customWidth="1"/>
    <col min="3076" max="3076" width="14.7109375" style="385" customWidth="1"/>
    <col min="3077" max="3077" width="10.7109375" style="385" customWidth="1"/>
    <col min="3078" max="3078" width="14.5703125" style="385" customWidth="1"/>
    <col min="3079" max="3079" width="20.5703125" style="385" customWidth="1"/>
    <col min="3080" max="3080" width="10" style="385" customWidth="1"/>
    <col min="3081" max="3081" width="14.7109375" style="385" customWidth="1"/>
    <col min="3082" max="3082" width="13.7109375" style="385" customWidth="1"/>
    <col min="3083" max="3083" width="20.42578125" style="385" customWidth="1"/>
    <col min="3084" max="3085" width="21.7109375" style="385" customWidth="1"/>
    <col min="3086" max="3086" width="21" style="385" bestFit="1" customWidth="1"/>
    <col min="3087" max="3328" width="9.140625" style="385"/>
    <col min="3329" max="3329" width="5" style="385" bestFit="1" customWidth="1"/>
    <col min="3330" max="3330" width="41" style="385" customWidth="1"/>
    <col min="3331" max="3331" width="0" style="385" hidden="1" customWidth="1"/>
    <col min="3332" max="3332" width="14.7109375" style="385" customWidth="1"/>
    <col min="3333" max="3333" width="10.7109375" style="385" customWidth="1"/>
    <col min="3334" max="3334" width="14.5703125" style="385" customWidth="1"/>
    <col min="3335" max="3335" width="20.5703125" style="385" customWidth="1"/>
    <col min="3336" max="3336" width="10" style="385" customWidth="1"/>
    <col min="3337" max="3337" width="14.7109375" style="385" customWidth="1"/>
    <col min="3338" max="3338" width="13.7109375" style="385" customWidth="1"/>
    <col min="3339" max="3339" width="20.42578125" style="385" customWidth="1"/>
    <col min="3340" max="3341" width="21.7109375" style="385" customWidth="1"/>
    <col min="3342" max="3342" width="21" style="385" bestFit="1" customWidth="1"/>
    <col min="3343" max="3584" width="9.140625" style="385"/>
    <col min="3585" max="3585" width="5" style="385" bestFit="1" customWidth="1"/>
    <col min="3586" max="3586" width="41" style="385" customWidth="1"/>
    <col min="3587" max="3587" width="0" style="385" hidden="1" customWidth="1"/>
    <col min="3588" max="3588" width="14.7109375" style="385" customWidth="1"/>
    <col min="3589" max="3589" width="10.7109375" style="385" customWidth="1"/>
    <col min="3590" max="3590" width="14.5703125" style="385" customWidth="1"/>
    <col min="3591" max="3591" width="20.5703125" style="385" customWidth="1"/>
    <col min="3592" max="3592" width="10" style="385" customWidth="1"/>
    <col min="3593" max="3593" width="14.7109375" style="385" customWidth="1"/>
    <col min="3594" max="3594" width="13.7109375" style="385" customWidth="1"/>
    <col min="3595" max="3595" width="20.42578125" style="385" customWidth="1"/>
    <col min="3596" max="3597" width="21.7109375" style="385" customWidth="1"/>
    <col min="3598" max="3598" width="21" style="385" bestFit="1" customWidth="1"/>
    <col min="3599" max="3840" width="9.140625" style="385"/>
    <col min="3841" max="3841" width="5" style="385" bestFit="1" customWidth="1"/>
    <col min="3842" max="3842" width="41" style="385" customWidth="1"/>
    <col min="3843" max="3843" width="0" style="385" hidden="1" customWidth="1"/>
    <col min="3844" max="3844" width="14.7109375" style="385" customWidth="1"/>
    <col min="3845" max="3845" width="10.7109375" style="385" customWidth="1"/>
    <col min="3846" max="3846" width="14.5703125" style="385" customWidth="1"/>
    <col min="3847" max="3847" width="20.5703125" style="385" customWidth="1"/>
    <col min="3848" max="3848" width="10" style="385" customWidth="1"/>
    <col min="3849" max="3849" width="14.7109375" style="385" customWidth="1"/>
    <col min="3850" max="3850" width="13.7109375" style="385" customWidth="1"/>
    <col min="3851" max="3851" width="20.42578125" style="385" customWidth="1"/>
    <col min="3852" max="3853" width="21.7109375" style="385" customWidth="1"/>
    <col min="3854" max="3854" width="21" style="385" bestFit="1" customWidth="1"/>
    <col min="3855" max="4096" width="9.140625" style="385"/>
    <col min="4097" max="4097" width="5" style="385" bestFit="1" customWidth="1"/>
    <col min="4098" max="4098" width="41" style="385" customWidth="1"/>
    <col min="4099" max="4099" width="0" style="385" hidden="1" customWidth="1"/>
    <col min="4100" max="4100" width="14.7109375" style="385" customWidth="1"/>
    <col min="4101" max="4101" width="10.7109375" style="385" customWidth="1"/>
    <col min="4102" max="4102" width="14.5703125" style="385" customWidth="1"/>
    <col min="4103" max="4103" width="20.5703125" style="385" customWidth="1"/>
    <col min="4104" max="4104" width="10" style="385" customWidth="1"/>
    <col min="4105" max="4105" width="14.7109375" style="385" customWidth="1"/>
    <col min="4106" max="4106" width="13.7109375" style="385" customWidth="1"/>
    <col min="4107" max="4107" width="20.42578125" style="385" customWidth="1"/>
    <col min="4108" max="4109" width="21.7109375" style="385" customWidth="1"/>
    <col min="4110" max="4110" width="21" style="385" bestFit="1" customWidth="1"/>
    <col min="4111" max="4352" width="9.140625" style="385"/>
    <col min="4353" max="4353" width="5" style="385" bestFit="1" customWidth="1"/>
    <col min="4354" max="4354" width="41" style="385" customWidth="1"/>
    <col min="4355" max="4355" width="0" style="385" hidden="1" customWidth="1"/>
    <col min="4356" max="4356" width="14.7109375" style="385" customWidth="1"/>
    <col min="4357" max="4357" width="10.7109375" style="385" customWidth="1"/>
    <col min="4358" max="4358" width="14.5703125" style="385" customWidth="1"/>
    <col min="4359" max="4359" width="20.5703125" style="385" customWidth="1"/>
    <col min="4360" max="4360" width="10" style="385" customWidth="1"/>
    <col min="4361" max="4361" width="14.7109375" style="385" customWidth="1"/>
    <col min="4362" max="4362" width="13.7109375" style="385" customWidth="1"/>
    <col min="4363" max="4363" width="20.42578125" style="385" customWidth="1"/>
    <col min="4364" max="4365" width="21.7109375" style="385" customWidth="1"/>
    <col min="4366" max="4366" width="21" style="385" bestFit="1" customWidth="1"/>
    <col min="4367" max="4608" width="9.140625" style="385"/>
    <col min="4609" max="4609" width="5" style="385" bestFit="1" customWidth="1"/>
    <col min="4610" max="4610" width="41" style="385" customWidth="1"/>
    <col min="4611" max="4611" width="0" style="385" hidden="1" customWidth="1"/>
    <col min="4612" max="4612" width="14.7109375" style="385" customWidth="1"/>
    <col min="4613" max="4613" width="10.7109375" style="385" customWidth="1"/>
    <col min="4614" max="4614" width="14.5703125" style="385" customWidth="1"/>
    <col min="4615" max="4615" width="20.5703125" style="385" customWidth="1"/>
    <col min="4616" max="4616" width="10" style="385" customWidth="1"/>
    <col min="4617" max="4617" width="14.7109375" style="385" customWidth="1"/>
    <col min="4618" max="4618" width="13.7109375" style="385" customWidth="1"/>
    <col min="4619" max="4619" width="20.42578125" style="385" customWidth="1"/>
    <col min="4620" max="4621" width="21.7109375" style="385" customWidth="1"/>
    <col min="4622" max="4622" width="21" style="385" bestFit="1" customWidth="1"/>
    <col min="4623" max="4864" width="9.140625" style="385"/>
    <col min="4865" max="4865" width="5" style="385" bestFit="1" customWidth="1"/>
    <col min="4866" max="4866" width="41" style="385" customWidth="1"/>
    <col min="4867" max="4867" width="0" style="385" hidden="1" customWidth="1"/>
    <col min="4868" max="4868" width="14.7109375" style="385" customWidth="1"/>
    <col min="4869" max="4869" width="10.7109375" style="385" customWidth="1"/>
    <col min="4870" max="4870" width="14.5703125" style="385" customWidth="1"/>
    <col min="4871" max="4871" width="20.5703125" style="385" customWidth="1"/>
    <col min="4872" max="4872" width="10" style="385" customWidth="1"/>
    <col min="4873" max="4873" width="14.7109375" style="385" customWidth="1"/>
    <col min="4874" max="4874" width="13.7109375" style="385" customWidth="1"/>
    <col min="4875" max="4875" width="20.42578125" style="385" customWidth="1"/>
    <col min="4876" max="4877" width="21.7109375" style="385" customWidth="1"/>
    <col min="4878" max="4878" width="21" style="385" bestFit="1" customWidth="1"/>
    <col min="4879" max="5120" width="9.140625" style="385"/>
    <col min="5121" max="5121" width="5" style="385" bestFit="1" customWidth="1"/>
    <col min="5122" max="5122" width="41" style="385" customWidth="1"/>
    <col min="5123" max="5123" width="0" style="385" hidden="1" customWidth="1"/>
    <col min="5124" max="5124" width="14.7109375" style="385" customWidth="1"/>
    <col min="5125" max="5125" width="10.7109375" style="385" customWidth="1"/>
    <col min="5126" max="5126" width="14.5703125" style="385" customWidth="1"/>
    <col min="5127" max="5127" width="20.5703125" style="385" customWidth="1"/>
    <col min="5128" max="5128" width="10" style="385" customWidth="1"/>
    <col min="5129" max="5129" width="14.7109375" style="385" customWidth="1"/>
    <col min="5130" max="5130" width="13.7109375" style="385" customWidth="1"/>
    <col min="5131" max="5131" width="20.42578125" style="385" customWidth="1"/>
    <col min="5132" max="5133" width="21.7109375" style="385" customWidth="1"/>
    <col min="5134" max="5134" width="21" style="385" bestFit="1" customWidth="1"/>
    <col min="5135" max="5376" width="9.140625" style="385"/>
    <col min="5377" max="5377" width="5" style="385" bestFit="1" customWidth="1"/>
    <col min="5378" max="5378" width="41" style="385" customWidth="1"/>
    <col min="5379" max="5379" width="0" style="385" hidden="1" customWidth="1"/>
    <col min="5380" max="5380" width="14.7109375" style="385" customWidth="1"/>
    <col min="5381" max="5381" width="10.7109375" style="385" customWidth="1"/>
    <col min="5382" max="5382" width="14.5703125" style="385" customWidth="1"/>
    <col min="5383" max="5383" width="20.5703125" style="385" customWidth="1"/>
    <col min="5384" max="5384" width="10" style="385" customWidth="1"/>
    <col min="5385" max="5385" width="14.7109375" style="385" customWidth="1"/>
    <col min="5386" max="5386" width="13.7109375" style="385" customWidth="1"/>
    <col min="5387" max="5387" width="20.42578125" style="385" customWidth="1"/>
    <col min="5388" max="5389" width="21.7109375" style="385" customWidth="1"/>
    <col min="5390" max="5390" width="21" style="385" bestFit="1" customWidth="1"/>
    <col min="5391" max="5632" width="9.140625" style="385"/>
    <col min="5633" max="5633" width="5" style="385" bestFit="1" customWidth="1"/>
    <col min="5634" max="5634" width="41" style="385" customWidth="1"/>
    <col min="5635" max="5635" width="0" style="385" hidden="1" customWidth="1"/>
    <col min="5636" max="5636" width="14.7109375" style="385" customWidth="1"/>
    <col min="5637" max="5637" width="10.7109375" style="385" customWidth="1"/>
    <col min="5638" max="5638" width="14.5703125" style="385" customWidth="1"/>
    <col min="5639" max="5639" width="20.5703125" style="385" customWidth="1"/>
    <col min="5640" max="5640" width="10" style="385" customWidth="1"/>
    <col min="5641" max="5641" width="14.7109375" style="385" customWidth="1"/>
    <col min="5642" max="5642" width="13.7109375" style="385" customWidth="1"/>
    <col min="5643" max="5643" width="20.42578125" style="385" customWidth="1"/>
    <col min="5644" max="5645" width="21.7109375" style="385" customWidth="1"/>
    <col min="5646" max="5646" width="21" style="385" bestFit="1" customWidth="1"/>
    <col min="5647" max="5888" width="9.140625" style="385"/>
    <col min="5889" max="5889" width="5" style="385" bestFit="1" customWidth="1"/>
    <col min="5890" max="5890" width="41" style="385" customWidth="1"/>
    <col min="5891" max="5891" width="0" style="385" hidden="1" customWidth="1"/>
    <col min="5892" max="5892" width="14.7109375" style="385" customWidth="1"/>
    <col min="5893" max="5893" width="10.7109375" style="385" customWidth="1"/>
    <col min="5894" max="5894" width="14.5703125" style="385" customWidth="1"/>
    <col min="5895" max="5895" width="20.5703125" style="385" customWidth="1"/>
    <col min="5896" max="5896" width="10" style="385" customWidth="1"/>
    <col min="5897" max="5897" width="14.7109375" style="385" customWidth="1"/>
    <col min="5898" max="5898" width="13.7109375" style="385" customWidth="1"/>
    <col min="5899" max="5899" width="20.42578125" style="385" customWidth="1"/>
    <col min="5900" max="5901" width="21.7109375" style="385" customWidth="1"/>
    <col min="5902" max="5902" width="21" style="385" bestFit="1" customWidth="1"/>
    <col min="5903" max="6144" width="9.140625" style="385"/>
    <col min="6145" max="6145" width="5" style="385" bestFit="1" customWidth="1"/>
    <col min="6146" max="6146" width="41" style="385" customWidth="1"/>
    <col min="6147" max="6147" width="0" style="385" hidden="1" customWidth="1"/>
    <col min="6148" max="6148" width="14.7109375" style="385" customWidth="1"/>
    <col min="6149" max="6149" width="10.7109375" style="385" customWidth="1"/>
    <col min="6150" max="6150" width="14.5703125" style="385" customWidth="1"/>
    <col min="6151" max="6151" width="20.5703125" style="385" customWidth="1"/>
    <col min="6152" max="6152" width="10" style="385" customWidth="1"/>
    <col min="6153" max="6153" width="14.7109375" style="385" customWidth="1"/>
    <col min="6154" max="6154" width="13.7109375" style="385" customWidth="1"/>
    <col min="6155" max="6155" width="20.42578125" style="385" customWidth="1"/>
    <col min="6156" max="6157" width="21.7109375" style="385" customWidth="1"/>
    <col min="6158" max="6158" width="21" style="385" bestFit="1" customWidth="1"/>
    <col min="6159" max="6400" width="9.140625" style="385"/>
    <col min="6401" max="6401" width="5" style="385" bestFit="1" customWidth="1"/>
    <col min="6402" max="6402" width="41" style="385" customWidth="1"/>
    <col min="6403" max="6403" width="0" style="385" hidden="1" customWidth="1"/>
    <col min="6404" max="6404" width="14.7109375" style="385" customWidth="1"/>
    <col min="6405" max="6405" width="10.7109375" style="385" customWidth="1"/>
    <col min="6406" max="6406" width="14.5703125" style="385" customWidth="1"/>
    <col min="6407" max="6407" width="20.5703125" style="385" customWidth="1"/>
    <col min="6408" max="6408" width="10" style="385" customWidth="1"/>
    <col min="6409" max="6409" width="14.7109375" style="385" customWidth="1"/>
    <col min="6410" max="6410" width="13.7109375" style="385" customWidth="1"/>
    <col min="6411" max="6411" width="20.42578125" style="385" customWidth="1"/>
    <col min="6412" max="6413" width="21.7109375" style="385" customWidth="1"/>
    <col min="6414" max="6414" width="21" style="385" bestFit="1" customWidth="1"/>
    <col min="6415" max="6656" width="9.140625" style="385"/>
    <col min="6657" max="6657" width="5" style="385" bestFit="1" customWidth="1"/>
    <col min="6658" max="6658" width="41" style="385" customWidth="1"/>
    <col min="6659" max="6659" width="0" style="385" hidden="1" customWidth="1"/>
    <col min="6660" max="6660" width="14.7109375" style="385" customWidth="1"/>
    <col min="6661" max="6661" width="10.7109375" style="385" customWidth="1"/>
    <col min="6662" max="6662" width="14.5703125" style="385" customWidth="1"/>
    <col min="6663" max="6663" width="20.5703125" style="385" customWidth="1"/>
    <col min="6664" max="6664" width="10" style="385" customWidth="1"/>
    <col min="6665" max="6665" width="14.7109375" style="385" customWidth="1"/>
    <col min="6666" max="6666" width="13.7109375" style="385" customWidth="1"/>
    <col min="6667" max="6667" width="20.42578125" style="385" customWidth="1"/>
    <col min="6668" max="6669" width="21.7109375" style="385" customWidth="1"/>
    <col min="6670" max="6670" width="21" style="385" bestFit="1" customWidth="1"/>
    <col min="6671" max="6912" width="9.140625" style="385"/>
    <col min="6913" max="6913" width="5" style="385" bestFit="1" customWidth="1"/>
    <col min="6914" max="6914" width="41" style="385" customWidth="1"/>
    <col min="6915" max="6915" width="0" style="385" hidden="1" customWidth="1"/>
    <col min="6916" max="6916" width="14.7109375" style="385" customWidth="1"/>
    <col min="6917" max="6917" width="10.7109375" style="385" customWidth="1"/>
    <col min="6918" max="6918" width="14.5703125" style="385" customWidth="1"/>
    <col min="6919" max="6919" width="20.5703125" style="385" customWidth="1"/>
    <col min="6920" max="6920" width="10" style="385" customWidth="1"/>
    <col min="6921" max="6921" width="14.7109375" style="385" customWidth="1"/>
    <col min="6922" max="6922" width="13.7109375" style="385" customWidth="1"/>
    <col min="6923" max="6923" width="20.42578125" style="385" customWidth="1"/>
    <col min="6924" max="6925" width="21.7109375" style="385" customWidth="1"/>
    <col min="6926" max="6926" width="21" style="385" bestFit="1" customWidth="1"/>
    <col min="6927" max="7168" width="9.140625" style="385"/>
    <col min="7169" max="7169" width="5" style="385" bestFit="1" customWidth="1"/>
    <col min="7170" max="7170" width="41" style="385" customWidth="1"/>
    <col min="7171" max="7171" width="0" style="385" hidden="1" customWidth="1"/>
    <col min="7172" max="7172" width="14.7109375" style="385" customWidth="1"/>
    <col min="7173" max="7173" width="10.7109375" style="385" customWidth="1"/>
    <col min="7174" max="7174" width="14.5703125" style="385" customWidth="1"/>
    <col min="7175" max="7175" width="20.5703125" style="385" customWidth="1"/>
    <col min="7176" max="7176" width="10" style="385" customWidth="1"/>
    <col min="7177" max="7177" width="14.7109375" style="385" customWidth="1"/>
    <col min="7178" max="7178" width="13.7109375" style="385" customWidth="1"/>
    <col min="7179" max="7179" width="20.42578125" style="385" customWidth="1"/>
    <col min="7180" max="7181" width="21.7109375" style="385" customWidth="1"/>
    <col min="7182" max="7182" width="21" style="385" bestFit="1" customWidth="1"/>
    <col min="7183" max="7424" width="9.140625" style="385"/>
    <col min="7425" max="7425" width="5" style="385" bestFit="1" customWidth="1"/>
    <col min="7426" max="7426" width="41" style="385" customWidth="1"/>
    <col min="7427" max="7427" width="0" style="385" hidden="1" customWidth="1"/>
    <col min="7428" max="7428" width="14.7109375" style="385" customWidth="1"/>
    <col min="7429" max="7429" width="10.7109375" style="385" customWidth="1"/>
    <col min="7430" max="7430" width="14.5703125" style="385" customWidth="1"/>
    <col min="7431" max="7431" width="20.5703125" style="385" customWidth="1"/>
    <col min="7432" max="7432" width="10" style="385" customWidth="1"/>
    <col min="7433" max="7433" width="14.7109375" style="385" customWidth="1"/>
    <col min="7434" max="7434" width="13.7109375" style="385" customWidth="1"/>
    <col min="7435" max="7435" width="20.42578125" style="385" customWidth="1"/>
    <col min="7436" max="7437" width="21.7109375" style="385" customWidth="1"/>
    <col min="7438" max="7438" width="21" style="385" bestFit="1" customWidth="1"/>
    <col min="7439" max="7680" width="9.140625" style="385"/>
    <col min="7681" max="7681" width="5" style="385" bestFit="1" customWidth="1"/>
    <col min="7682" max="7682" width="41" style="385" customWidth="1"/>
    <col min="7683" max="7683" width="0" style="385" hidden="1" customWidth="1"/>
    <col min="7684" max="7684" width="14.7109375" style="385" customWidth="1"/>
    <col min="7685" max="7685" width="10.7109375" style="385" customWidth="1"/>
    <col min="7686" max="7686" width="14.5703125" style="385" customWidth="1"/>
    <col min="7687" max="7687" width="20.5703125" style="385" customWidth="1"/>
    <col min="7688" max="7688" width="10" style="385" customWidth="1"/>
    <col min="7689" max="7689" width="14.7109375" style="385" customWidth="1"/>
    <col min="7690" max="7690" width="13.7109375" style="385" customWidth="1"/>
    <col min="7691" max="7691" width="20.42578125" style="385" customWidth="1"/>
    <col min="7692" max="7693" width="21.7109375" style="385" customWidth="1"/>
    <col min="7694" max="7694" width="21" style="385" bestFit="1" customWidth="1"/>
    <col min="7695" max="7936" width="9.140625" style="385"/>
    <col min="7937" max="7937" width="5" style="385" bestFit="1" customWidth="1"/>
    <col min="7938" max="7938" width="41" style="385" customWidth="1"/>
    <col min="7939" max="7939" width="0" style="385" hidden="1" customWidth="1"/>
    <col min="7940" max="7940" width="14.7109375" style="385" customWidth="1"/>
    <col min="7941" max="7941" width="10.7109375" style="385" customWidth="1"/>
    <col min="7942" max="7942" width="14.5703125" style="385" customWidth="1"/>
    <col min="7943" max="7943" width="20.5703125" style="385" customWidth="1"/>
    <col min="7944" max="7944" width="10" style="385" customWidth="1"/>
    <col min="7945" max="7945" width="14.7109375" style="385" customWidth="1"/>
    <col min="7946" max="7946" width="13.7109375" style="385" customWidth="1"/>
    <col min="7947" max="7947" width="20.42578125" style="385" customWidth="1"/>
    <col min="7948" max="7949" width="21.7109375" style="385" customWidth="1"/>
    <col min="7950" max="7950" width="21" style="385" bestFit="1" customWidth="1"/>
    <col min="7951" max="8192" width="9.140625" style="385"/>
    <col min="8193" max="8193" width="5" style="385" bestFit="1" customWidth="1"/>
    <col min="8194" max="8194" width="41" style="385" customWidth="1"/>
    <col min="8195" max="8195" width="0" style="385" hidden="1" customWidth="1"/>
    <col min="8196" max="8196" width="14.7109375" style="385" customWidth="1"/>
    <col min="8197" max="8197" width="10.7109375" style="385" customWidth="1"/>
    <col min="8198" max="8198" width="14.5703125" style="385" customWidth="1"/>
    <col min="8199" max="8199" width="20.5703125" style="385" customWidth="1"/>
    <col min="8200" max="8200" width="10" style="385" customWidth="1"/>
    <col min="8201" max="8201" width="14.7109375" style="385" customWidth="1"/>
    <col min="8202" max="8202" width="13.7109375" style="385" customWidth="1"/>
    <col min="8203" max="8203" width="20.42578125" style="385" customWidth="1"/>
    <col min="8204" max="8205" width="21.7109375" style="385" customWidth="1"/>
    <col min="8206" max="8206" width="21" style="385" bestFit="1" customWidth="1"/>
    <col min="8207" max="8448" width="9.140625" style="385"/>
    <col min="8449" max="8449" width="5" style="385" bestFit="1" customWidth="1"/>
    <col min="8450" max="8450" width="41" style="385" customWidth="1"/>
    <col min="8451" max="8451" width="0" style="385" hidden="1" customWidth="1"/>
    <col min="8452" max="8452" width="14.7109375" style="385" customWidth="1"/>
    <col min="8453" max="8453" width="10.7109375" style="385" customWidth="1"/>
    <col min="8454" max="8454" width="14.5703125" style="385" customWidth="1"/>
    <col min="8455" max="8455" width="20.5703125" style="385" customWidth="1"/>
    <col min="8456" max="8456" width="10" style="385" customWidth="1"/>
    <col min="8457" max="8457" width="14.7109375" style="385" customWidth="1"/>
    <col min="8458" max="8458" width="13.7109375" style="385" customWidth="1"/>
    <col min="8459" max="8459" width="20.42578125" style="385" customWidth="1"/>
    <col min="8460" max="8461" width="21.7109375" style="385" customWidth="1"/>
    <col min="8462" max="8462" width="21" style="385" bestFit="1" customWidth="1"/>
    <col min="8463" max="8704" width="9.140625" style="385"/>
    <col min="8705" max="8705" width="5" style="385" bestFit="1" customWidth="1"/>
    <col min="8706" max="8706" width="41" style="385" customWidth="1"/>
    <col min="8707" max="8707" width="0" style="385" hidden="1" customWidth="1"/>
    <col min="8708" max="8708" width="14.7109375" style="385" customWidth="1"/>
    <col min="8709" max="8709" width="10.7109375" style="385" customWidth="1"/>
    <col min="8710" max="8710" width="14.5703125" style="385" customWidth="1"/>
    <col min="8711" max="8711" width="20.5703125" style="385" customWidth="1"/>
    <col min="8712" max="8712" width="10" style="385" customWidth="1"/>
    <col min="8713" max="8713" width="14.7109375" style="385" customWidth="1"/>
    <col min="8714" max="8714" width="13.7109375" style="385" customWidth="1"/>
    <col min="8715" max="8715" width="20.42578125" style="385" customWidth="1"/>
    <col min="8716" max="8717" width="21.7109375" style="385" customWidth="1"/>
    <col min="8718" max="8718" width="21" style="385" bestFit="1" customWidth="1"/>
    <col min="8719" max="8960" width="9.140625" style="385"/>
    <col min="8961" max="8961" width="5" style="385" bestFit="1" customWidth="1"/>
    <col min="8962" max="8962" width="41" style="385" customWidth="1"/>
    <col min="8963" max="8963" width="0" style="385" hidden="1" customWidth="1"/>
    <col min="8964" max="8964" width="14.7109375" style="385" customWidth="1"/>
    <col min="8965" max="8965" width="10.7109375" style="385" customWidth="1"/>
    <col min="8966" max="8966" width="14.5703125" style="385" customWidth="1"/>
    <col min="8967" max="8967" width="20.5703125" style="385" customWidth="1"/>
    <col min="8968" max="8968" width="10" style="385" customWidth="1"/>
    <col min="8969" max="8969" width="14.7109375" style="385" customWidth="1"/>
    <col min="8970" max="8970" width="13.7109375" style="385" customWidth="1"/>
    <col min="8971" max="8971" width="20.42578125" style="385" customWidth="1"/>
    <col min="8972" max="8973" width="21.7109375" style="385" customWidth="1"/>
    <col min="8974" max="8974" width="21" style="385" bestFit="1" customWidth="1"/>
    <col min="8975" max="9216" width="9.140625" style="385"/>
    <col min="9217" max="9217" width="5" style="385" bestFit="1" customWidth="1"/>
    <col min="9218" max="9218" width="41" style="385" customWidth="1"/>
    <col min="9219" max="9219" width="0" style="385" hidden="1" customWidth="1"/>
    <col min="9220" max="9220" width="14.7109375" style="385" customWidth="1"/>
    <col min="9221" max="9221" width="10.7109375" style="385" customWidth="1"/>
    <col min="9222" max="9222" width="14.5703125" style="385" customWidth="1"/>
    <col min="9223" max="9223" width="20.5703125" style="385" customWidth="1"/>
    <col min="9224" max="9224" width="10" style="385" customWidth="1"/>
    <col min="9225" max="9225" width="14.7109375" style="385" customWidth="1"/>
    <col min="9226" max="9226" width="13.7109375" style="385" customWidth="1"/>
    <col min="9227" max="9227" width="20.42578125" style="385" customWidth="1"/>
    <col min="9228" max="9229" width="21.7109375" style="385" customWidth="1"/>
    <col min="9230" max="9230" width="21" style="385" bestFit="1" customWidth="1"/>
    <col min="9231" max="9472" width="9.140625" style="385"/>
    <col min="9473" max="9473" width="5" style="385" bestFit="1" customWidth="1"/>
    <col min="9474" max="9474" width="41" style="385" customWidth="1"/>
    <col min="9475" max="9475" width="0" style="385" hidden="1" customWidth="1"/>
    <col min="9476" max="9476" width="14.7109375" style="385" customWidth="1"/>
    <col min="9477" max="9477" width="10.7109375" style="385" customWidth="1"/>
    <col min="9478" max="9478" width="14.5703125" style="385" customWidth="1"/>
    <col min="9479" max="9479" width="20.5703125" style="385" customWidth="1"/>
    <col min="9480" max="9480" width="10" style="385" customWidth="1"/>
    <col min="9481" max="9481" width="14.7109375" style="385" customWidth="1"/>
    <col min="9482" max="9482" width="13.7109375" style="385" customWidth="1"/>
    <col min="9483" max="9483" width="20.42578125" style="385" customWidth="1"/>
    <col min="9484" max="9485" width="21.7109375" style="385" customWidth="1"/>
    <col min="9486" max="9486" width="21" style="385" bestFit="1" customWidth="1"/>
    <col min="9487" max="9728" width="9.140625" style="385"/>
    <col min="9729" max="9729" width="5" style="385" bestFit="1" customWidth="1"/>
    <col min="9730" max="9730" width="41" style="385" customWidth="1"/>
    <col min="9731" max="9731" width="0" style="385" hidden="1" customWidth="1"/>
    <col min="9732" max="9732" width="14.7109375" style="385" customWidth="1"/>
    <col min="9733" max="9733" width="10.7109375" style="385" customWidth="1"/>
    <col min="9734" max="9734" width="14.5703125" style="385" customWidth="1"/>
    <col min="9735" max="9735" width="20.5703125" style="385" customWidth="1"/>
    <col min="9736" max="9736" width="10" style="385" customWidth="1"/>
    <col min="9737" max="9737" width="14.7109375" style="385" customWidth="1"/>
    <col min="9738" max="9738" width="13.7109375" style="385" customWidth="1"/>
    <col min="9739" max="9739" width="20.42578125" style="385" customWidth="1"/>
    <col min="9740" max="9741" width="21.7109375" style="385" customWidth="1"/>
    <col min="9742" max="9742" width="21" style="385" bestFit="1" customWidth="1"/>
    <col min="9743" max="9984" width="9.140625" style="385"/>
    <col min="9985" max="9985" width="5" style="385" bestFit="1" customWidth="1"/>
    <col min="9986" max="9986" width="41" style="385" customWidth="1"/>
    <col min="9987" max="9987" width="0" style="385" hidden="1" customWidth="1"/>
    <col min="9988" max="9988" width="14.7109375" style="385" customWidth="1"/>
    <col min="9989" max="9989" width="10.7109375" style="385" customWidth="1"/>
    <col min="9990" max="9990" width="14.5703125" style="385" customWidth="1"/>
    <col min="9991" max="9991" width="20.5703125" style="385" customWidth="1"/>
    <col min="9992" max="9992" width="10" style="385" customWidth="1"/>
    <col min="9993" max="9993" width="14.7109375" style="385" customWidth="1"/>
    <col min="9994" max="9994" width="13.7109375" style="385" customWidth="1"/>
    <col min="9995" max="9995" width="20.42578125" style="385" customWidth="1"/>
    <col min="9996" max="9997" width="21.7109375" style="385" customWidth="1"/>
    <col min="9998" max="9998" width="21" style="385" bestFit="1" customWidth="1"/>
    <col min="9999" max="10240" width="9.140625" style="385"/>
    <col min="10241" max="10241" width="5" style="385" bestFit="1" customWidth="1"/>
    <col min="10242" max="10242" width="41" style="385" customWidth="1"/>
    <col min="10243" max="10243" width="0" style="385" hidden="1" customWidth="1"/>
    <col min="10244" max="10244" width="14.7109375" style="385" customWidth="1"/>
    <col min="10245" max="10245" width="10.7109375" style="385" customWidth="1"/>
    <col min="10246" max="10246" width="14.5703125" style="385" customWidth="1"/>
    <col min="10247" max="10247" width="20.5703125" style="385" customWidth="1"/>
    <col min="10248" max="10248" width="10" style="385" customWidth="1"/>
    <col min="10249" max="10249" width="14.7109375" style="385" customWidth="1"/>
    <col min="10250" max="10250" width="13.7109375" style="385" customWidth="1"/>
    <col min="10251" max="10251" width="20.42578125" style="385" customWidth="1"/>
    <col min="10252" max="10253" width="21.7109375" style="385" customWidth="1"/>
    <col min="10254" max="10254" width="21" style="385" bestFit="1" customWidth="1"/>
    <col min="10255" max="10496" width="9.140625" style="385"/>
    <col min="10497" max="10497" width="5" style="385" bestFit="1" customWidth="1"/>
    <col min="10498" max="10498" width="41" style="385" customWidth="1"/>
    <col min="10499" max="10499" width="0" style="385" hidden="1" customWidth="1"/>
    <col min="10500" max="10500" width="14.7109375" style="385" customWidth="1"/>
    <col min="10501" max="10501" width="10.7109375" style="385" customWidth="1"/>
    <col min="10502" max="10502" width="14.5703125" style="385" customWidth="1"/>
    <col min="10503" max="10503" width="20.5703125" style="385" customWidth="1"/>
    <col min="10504" max="10504" width="10" style="385" customWidth="1"/>
    <col min="10505" max="10505" width="14.7109375" style="385" customWidth="1"/>
    <col min="10506" max="10506" width="13.7109375" style="385" customWidth="1"/>
    <col min="10507" max="10507" width="20.42578125" style="385" customWidth="1"/>
    <col min="10508" max="10509" width="21.7109375" style="385" customWidth="1"/>
    <col min="10510" max="10510" width="21" style="385" bestFit="1" customWidth="1"/>
    <col min="10511" max="10752" width="9.140625" style="385"/>
    <col min="10753" max="10753" width="5" style="385" bestFit="1" customWidth="1"/>
    <col min="10754" max="10754" width="41" style="385" customWidth="1"/>
    <col min="10755" max="10755" width="0" style="385" hidden="1" customWidth="1"/>
    <col min="10756" max="10756" width="14.7109375" style="385" customWidth="1"/>
    <col min="10757" max="10757" width="10.7109375" style="385" customWidth="1"/>
    <col min="10758" max="10758" width="14.5703125" style="385" customWidth="1"/>
    <col min="10759" max="10759" width="20.5703125" style="385" customWidth="1"/>
    <col min="10760" max="10760" width="10" style="385" customWidth="1"/>
    <col min="10761" max="10761" width="14.7109375" style="385" customWidth="1"/>
    <col min="10762" max="10762" width="13.7109375" style="385" customWidth="1"/>
    <col min="10763" max="10763" width="20.42578125" style="385" customWidth="1"/>
    <col min="10764" max="10765" width="21.7109375" style="385" customWidth="1"/>
    <col min="10766" max="10766" width="21" style="385" bestFit="1" customWidth="1"/>
    <col min="10767" max="11008" width="9.140625" style="385"/>
    <col min="11009" max="11009" width="5" style="385" bestFit="1" customWidth="1"/>
    <col min="11010" max="11010" width="41" style="385" customWidth="1"/>
    <col min="11011" max="11011" width="0" style="385" hidden="1" customWidth="1"/>
    <col min="11012" max="11012" width="14.7109375" style="385" customWidth="1"/>
    <col min="11013" max="11013" width="10.7109375" style="385" customWidth="1"/>
    <col min="11014" max="11014" width="14.5703125" style="385" customWidth="1"/>
    <col min="11015" max="11015" width="20.5703125" style="385" customWidth="1"/>
    <col min="11016" max="11016" width="10" style="385" customWidth="1"/>
    <col min="11017" max="11017" width="14.7109375" style="385" customWidth="1"/>
    <col min="11018" max="11018" width="13.7109375" style="385" customWidth="1"/>
    <col min="11019" max="11019" width="20.42578125" style="385" customWidth="1"/>
    <col min="11020" max="11021" width="21.7109375" style="385" customWidth="1"/>
    <col min="11022" max="11022" width="21" style="385" bestFit="1" customWidth="1"/>
    <col min="11023" max="11264" width="9.140625" style="385"/>
    <col min="11265" max="11265" width="5" style="385" bestFit="1" customWidth="1"/>
    <col min="11266" max="11266" width="41" style="385" customWidth="1"/>
    <col min="11267" max="11267" width="0" style="385" hidden="1" customWidth="1"/>
    <col min="11268" max="11268" width="14.7109375" style="385" customWidth="1"/>
    <col min="11269" max="11269" width="10.7109375" style="385" customWidth="1"/>
    <col min="11270" max="11270" width="14.5703125" style="385" customWidth="1"/>
    <col min="11271" max="11271" width="20.5703125" style="385" customWidth="1"/>
    <col min="11272" max="11272" width="10" style="385" customWidth="1"/>
    <col min="11273" max="11273" width="14.7109375" style="385" customWidth="1"/>
    <col min="11274" max="11274" width="13.7109375" style="385" customWidth="1"/>
    <col min="11275" max="11275" width="20.42578125" style="385" customWidth="1"/>
    <col min="11276" max="11277" width="21.7109375" style="385" customWidth="1"/>
    <col min="11278" max="11278" width="21" style="385" bestFit="1" customWidth="1"/>
    <col min="11279" max="11520" width="9.140625" style="385"/>
    <col min="11521" max="11521" width="5" style="385" bestFit="1" customWidth="1"/>
    <col min="11522" max="11522" width="41" style="385" customWidth="1"/>
    <col min="11523" max="11523" width="0" style="385" hidden="1" customWidth="1"/>
    <col min="11524" max="11524" width="14.7109375" style="385" customWidth="1"/>
    <col min="11525" max="11525" width="10.7109375" style="385" customWidth="1"/>
    <col min="11526" max="11526" width="14.5703125" style="385" customWidth="1"/>
    <col min="11527" max="11527" width="20.5703125" style="385" customWidth="1"/>
    <col min="11528" max="11528" width="10" style="385" customWidth="1"/>
    <col min="11529" max="11529" width="14.7109375" style="385" customWidth="1"/>
    <col min="11530" max="11530" width="13.7109375" style="385" customWidth="1"/>
    <col min="11531" max="11531" width="20.42578125" style="385" customWidth="1"/>
    <col min="11532" max="11533" width="21.7109375" style="385" customWidth="1"/>
    <col min="11534" max="11534" width="21" style="385" bestFit="1" customWidth="1"/>
    <col min="11535" max="11776" width="9.140625" style="385"/>
    <col min="11777" max="11777" width="5" style="385" bestFit="1" customWidth="1"/>
    <col min="11778" max="11778" width="41" style="385" customWidth="1"/>
    <col min="11779" max="11779" width="0" style="385" hidden="1" customWidth="1"/>
    <col min="11780" max="11780" width="14.7109375" style="385" customWidth="1"/>
    <col min="11781" max="11781" width="10.7109375" style="385" customWidth="1"/>
    <col min="11782" max="11782" width="14.5703125" style="385" customWidth="1"/>
    <col min="11783" max="11783" width="20.5703125" style="385" customWidth="1"/>
    <col min="11784" max="11784" width="10" style="385" customWidth="1"/>
    <col min="11785" max="11785" width="14.7109375" style="385" customWidth="1"/>
    <col min="11786" max="11786" width="13.7109375" style="385" customWidth="1"/>
    <col min="11787" max="11787" width="20.42578125" style="385" customWidth="1"/>
    <col min="11788" max="11789" width="21.7109375" style="385" customWidth="1"/>
    <col min="11790" max="11790" width="21" style="385" bestFit="1" customWidth="1"/>
    <col min="11791" max="12032" width="9.140625" style="385"/>
    <col min="12033" max="12033" width="5" style="385" bestFit="1" customWidth="1"/>
    <col min="12034" max="12034" width="41" style="385" customWidth="1"/>
    <col min="12035" max="12035" width="0" style="385" hidden="1" customWidth="1"/>
    <col min="12036" max="12036" width="14.7109375" style="385" customWidth="1"/>
    <col min="12037" max="12037" width="10.7109375" style="385" customWidth="1"/>
    <col min="12038" max="12038" width="14.5703125" style="385" customWidth="1"/>
    <col min="12039" max="12039" width="20.5703125" style="385" customWidth="1"/>
    <col min="12040" max="12040" width="10" style="385" customWidth="1"/>
    <col min="12041" max="12041" width="14.7109375" style="385" customWidth="1"/>
    <col min="12042" max="12042" width="13.7109375" style="385" customWidth="1"/>
    <col min="12043" max="12043" width="20.42578125" style="385" customWidth="1"/>
    <col min="12044" max="12045" width="21.7109375" style="385" customWidth="1"/>
    <col min="12046" max="12046" width="21" style="385" bestFit="1" customWidth="1"/>
    <col min="12047" max="12288" width="9.140625" style="385"/>
    <col min="12289" max="12289" width="5" style="385" bestFit="1" customWidth="1"/>
    <col min="12290" max="12290" width="41" style="385" customWidth="1"/>
    <col min="12291" max="12291" width="0" style="385" hidden="1" customWidth="1"/>
    <col min="12292" max="12292" width="14.7109375" style="385" customWidth="1"/>
    <col min="12293" max="12293" width="10.7109375" style="385" customWidth="1"/>
    <col min="12294" max="12294" width="14.5703125" style="385" customWidth="1"/>
    <col min="12295" max="12295" width="20.5703125" style="385" customWidth="1"/>
    <col min="12296" max="12296" width="10" style="385" customWidth="1"/>
    <col min="12297" max="12297" width="14.7109375" style="385" customWidth="1"/>
    <col min="12298" max="12298" width="13.7109375" style="385" customWidth="1"/>
    <col min="12299" max="12299" width="20.42578125" style="385" customWidth="1"/>
    <col min="12300" max="12301" width="21.7109375" style="385" customWidth="1"/>
    <col min="12302" max="12302" width="21" style="385" bestFit="1" customWidth="1"/>
    <col min="12303" max="12544" width="9.140625" style="385"/>
    <col min="12545" max="12545" width="5" style="385" bestFit="1" customWidth="1"/>
    <col min="12546" max="12546" width="41" style="385" customWidth="1"/>
    <col min="12547" max="12547" width="0" style="385" hidden="1" customWidth="1"/>
    <col min="12548" max="12548" width="14.7109375" style="385" customWidth="1"/>
    <col min="12549" max="12549" width="10.7109375" style="385" customWidth="1"/>
    <col min="12550" max="12550" width="14.5703125" style="385" customWidth="1"/>
    <col min="12551" max="12551" width="20.5703125" style="385" customWidth="1"/>
    <col min="12552" max="12552" width="10" style="385" customWidth="1"/>
    <col min="12553" max="12553" width="14.7109375" style="385" customWidth="1"/>
    <col min="12554" max="12554" width="13.7109375" style="385" customWidth="1"/>
    <col min="12555" max="12555" width="20.42578125" style="385" customWidth="1"/>
    <col min="12556" max="12557" width="21.7109375" style="385" customWidth="1"/>
    <col min="12558" max="12558" width="21" style="385" bestFit="1" customWidth="1"/>
    <col min="12559" max="12800" width="9.140625" style="385"/>
    <col min="12801" max="12801" width="5" style="385" bestFit="1" customWidth="1"/>
    <col min="12802" max="12802" width="41" style="385" customWidth="1"/>
    <col min="12803" max="12803" width="0" style="385" hidden="1" customWidth="1"/>
    <col min="12804" max="12804" width="14.7109375" style="385" customWidth="1"/>
    <col min="12805" max="12805" width="10.7109375" style="385" customWidth="1"/>
    <col min="12806" max="12806" width="14.5703125" style="385" customWidth="1"/>
    <col min="12807" max="12807" width="20.5703125" style="385" customWidth="1"/>
    <col min="12808" max="12808" width="10" style="385" customWidth="1"/>
    <col min="12809" max="12809" width="14.7109375" style="385" customWidth="1"/>
    <col min="12810" max="12810" width="13.7109375" style="385" customWidth="1"/>
    <col min="12811" max="12811" width="20.42578125" style="385" customWidth="1"/>
    <col min="12812" max="12813" width="21.7109375" style="385" customWidth="1"/>
    <col min="12814" max="12814" width="21" style="385" bestFit="1" customWidth="1"/>
    <col min="12815" max="13056" width="9.140625" style="385"/>
    <col min="13057" max="13057" width="5" style="385" bestFit="1" customWidth="1"/>
    <col min="13058" max="13058" width="41" style="385" customWidth="1"/>
    <col min="13059" max="13059" width="0" style="385" hidden="1" customWidth="1"/>
    <col min="13060" max="13060" width="14.7109375" style="385" customWidth="1"/>
    <col min="13061" max="13061" width="10.7109375" style="385" customWidth="1"/>
    <col min="13062" max="13062" width="14.5703125" style="385" customWidth="1"/>
    <col min="13063" max="13063" width="20.5703125" style="385" customWidth="1"/>
    <col min="13064" max="13064" width="10" style="385" customWidth="1"/>
    <col min="13065" max="13065" width="14.7109375" style="385" customWidth="1"/>
    <col min="13066" max="13066" width="13.7109375" style="385" customWidth="1"/>
    <col min="13067" max="13067" width="20.42578125" style="385" customWidth="1"/>
    <col min="13068" max="13069" width="21.7109375" style="385" customWidth="1"/>
    <col min="13070" max="13070" width="21" style="385" bestFit="1" customWidth="1"/>
    <col min="13071" max="13312" width="9.140625" style="385"/>
    <col min="13313" max="13313" width="5" style="385" bestFit="1" customWidth="1"/>
    <col min="13314" max="13314" width="41" style="385" customWidth="1"/>
    <col min="13315" max="13315" width="0" style="385" hidden="1" customWidth="1"/>
    <col min="13316" max="13316" width="14.7109375" style="385" customWidth="1"/>
    <col min="13317" max="13317" width="10.7109375" style="385" customWidth="1"/>
    <col min="13318" max="13318" width="14.5703125" style="385" customWidth="1"/>
    <col min="13319" max="13319" width="20.5703125" style="385" customWidth="1"/>
    <col min="13320" max="13320" width="10" style="385" customWidth="1"/>
    <col min="13321" max="13321" width="14.7109375" style="385" customWidth="1"/>
    <col min="13322" max="13322" width="13.7109375" style="385" customWidth="1"/>
    <col min="13323" max="13323" width="20.42578125" style="385" customWidth="1"/>
    <col min="13324" max="13325" width="21.7109375" style="385" customWidth="1"/>
    <col min="13326" max="13326" width="21" style="385" bestFit="1" customWidth="1"/>
    <col min="13327" max="13568" width="9.140625" style="385"/>
    <col min="13569" max="13569" width="5" style="385" bestFit="1" customWidth="1"/>
    <col min="13570" max="13570" width="41" style="385" customWidth="1"/>
    <col min="13571" max="13571" width="0" style="385" hidden="1" customWidth="1"/>
    <col min="13572" max="13572" width="14.7109375" style="385" customWidth="1"/>
    <col min="13573" max="13573" width="10.7109375" style="385" customWidth="1"/>
    <col min="13574" max="13574" width="14.5703125" style="385" customWidth="1"/>
    <col min="13575" max="13575" width="20.5703125" style="385" customWidth="1"/>
    <col min="13576" max="13576" width="10" style="385" customWidth="1"/>
    <col min="13577" max="13577" width="14.7109375" style="385" customWidth="1"/>
    <col min="13578" max="13578" width="13.7109375" style="385" customWidth="1"/>
    <col min="13579" max="13579" width="20.42578125" style="385" customWidth="1"/>
    <col min="13580" max="13581" width="21.7109375" style="385" customWidth="1"/>
    <col min="13582" max="13582" width="21" style="385" bestFit="1" customWidth="1"/>
    <col min="13583" max="13824" width="9.140625" style="385"/>
    <col min="13825" max="13825" width="5" style="385" bestFit="1" customWidth="1"/>
    <col min="13826" max="13826" width="41" style="385" customWidth="1"/>
    <col min="13827" max="13827" width="0" style="385" hidden="1" customWidth="1"/>
    <col min="13828" max="13828" width="14.7109375" style="385" customWidth="1"/>
    <col min="13829" max="13829" width="10.7109375" style="385" customWidth="1"/>
    <col min="13830" max="13830" width="14.5703125" style="385" customWidth="1"/>
    <col min="13831" max="13831" width="20.5703125" style="385" customWidth="1"/>
    <col min="13832" max="13832" width="10" style="385" customWidth="1"/>
    <col min="13833" max="13833" width="14.7109375" style="385" customWidth="1"/>
    <col min="13834" max="13834" width="13.7109375" style="385" customWidth="1"/>
    <col min="13835" max="13835" width="20.42578125" style="385" customWidth="1"/>
    <col min="13836" max="13837" width="21.7109375" style="385" customWidth="1"/>
    <col min="13838" max="13838" width="21" style="385" bestFit="1" customWidth="1"/>
    <col min="13839" max="14080" width="9.140625" style="385"/>
    <col min="14081" max="14081" width="5" style="385" bestFit="1" customWidth="1"/>
    <col min="14082" max="14082" width="41" style="385" customWidth="1"/>
    <col min="14083" max="14083" width="0" style="385" hidden="1" customWidth="1"/>
    <col min="14084" max="14084" width="14.7109375" style="385" customWidth="1"/>
    <col min="14085" max="14085" width="10.7109375" style="385" customWidth="1"/>
    <col min="14086" max="14086" width="14.5703125" style="385" customWidth="1"/>
    <col min="14087" max="14087" width="20.5703125" style="385" customWidth="1"/>
    <col min="14088" max="14088" width="10" style="385" customWidth="1"/>
    <col min="14089" max="14089" width="14.7109375" style="385" customWidth="1"/>
    <col min="14090" max="14090" width="13.7109375" style="385" customWidth="1"/>
    <col min="14091" max="14091" width="20.42578125" style="385" customWidth="1"/>
    <col min="14092" max="14093" width="21.7109375" style="385" customWidth="1"/>
    <col min="14094" max="14094" width="21" style="385" bestFit="1" customWidth="1"/>
    <col min="14095" max="14336" width="9.140625" style="385"/>
    <col min="14337" max="14337" width="5" style="385" bestFit="1" customWidth="1"/>
    <col min="14338" max="14338" width="41" style="385" customWidth="1"/>
    <col min="14339" max="14339" width="0" style="385" hidden="1" customWidth="1"/>
    <col min="14340" max="14340" width="14.7109375" style="385" customWidth="1"/>
    <col min="14341" max="14341" width="10.7109375" style="385" customWidth="1"/>
    <col min="14342" max="14342" width="14.5703125" style="385" customWidth="1"/>
    <col min="14343" max="14343" width="20.5703125" style="385" customWidth="1"/>
    <col min="14344" max="14344" width="10" style="385" customWidth="1"/>
    <col min="14345" max="14345" width="14.7109375" style="385" customWidth="1"/>
    <col min="14346" max="14346" width="13.7109375" style="385" customWidth="1"/>
    <col min="14347" max="14347" width="20.42578125" style="385" customWidth="1"/>
    <col min="14348" max="14349" width="21.7109375" style="385" customWidth="1"/>
    <col min="14350" max="14350" width="21" style="385" bestFit="1" customWidth="1"/>
    <col min="14351" max="14592" width="9.140625" style="385"/>
    <col min="14593" max="14593" width="5" style="385" bestFit="1" customWidth="1"/>
    <col min="14594" max="14594" width="41" style="385" customWidth="1"/>
    <col min="14595" max="14595" width="0" style="385" hidden="1" customWidth="1"/>
    <col min="14596" max="14596" width="14.7109375" style="385" customWidth="1"/>
    <col min="14597" max="14597" width="10.7109375" style="385" customWidth="1"/>
    <col min="14598" max="14598" width="14.5703125" style="385" customWidth="1"/>
    <col min="14599" max="14599" width="20.5703125" style="385" customWidth="1"/>
    <col min="14600" max="14600" width="10" style="385" customWidth="1"/>
    <col min="14601" max="14601" width="14.7109375" style="385" customWidth="1"/>
    <col min="14602" max="14602" width="13.7109375" style="385" customWidth="1"/>
    <col min="14603" max="14603" width="20.42578125" style="385" customWidth="1"/>
    <col min="14604" max="14605" width="21.7109375" style="385" customWidth="1"/>
    <col min="14606" max="14606" width="21" style="385" bestFit="1" customWidth="1"/>
    <col min="14607" max="14848" width="9.140625" style="385"/>
    <col min="14849" max="14849" width="5" style="385" bestFit="1" customWidth="1"/>
    <col min="14850" max="14850" width="41" style="385" customWidth="1"/>
    <col min="14851" max="14851" width="0" style="385" hidden="1" customWidth="1"/>
    <col min="14852" max="14852" width="14.7109375" style="385" customWidth="1"/>
    <col min="14853" max="14853" width="10.7109375" style="385" customWidth="1"/>
    <col min="14854" max="14854" width="14.5703125" style="385" customWidth="1"/>
    <col min="14855" max="14855" width="20.5703125" style="385" customWidth="1"/>
    <col min="14856" max="14856" width="10" style="385" customWidth="1"/>
    <col min="14857" max="14857" width="14.7109375" style="385" customWidth="1"/>
    <col min="14858" max="14858" width="13.7109375" style="385" customWidth="1"/>
    <col min="14859" max="14859" width="20.42578125" style="385" customWidth="1"/>
    <col min="14860" max="14861" width="21.7109375" style="385" customWidth="1"/>
    <col min="14862" max="14862" width="21" style="385" bestFit="1" customWidth="1"/>
    <col min="14863" max="15104" width="9.140625" style="385"/>
    <col min="15105" max="15105" width="5" style="385" bestFit="1" customWidth="1"/>
    <col min="15106" max="15106" width="41" style="385" customWidth="1"/>
    <col min="15107" max="15107" width="0" style="385" hidden="1" customWidth="1"/>
    <col min="15108" max="15108" width="14.7109375" style="385" customWidth="1"/>
    <col min="15109" max="15109" width="10.7109375" style="385" customWidth="1"/>
    <col min="15110" max="15110" width="14.5703125" style="385" customWidth="1"/>
    <col min="15111" max="15111" width="20.5703125" style="385" customWidth="1"/>
    <col min="15112" max="15112" width="10" style="385" customWidth="1"/>
    <col min="15113" max="15113" width="14.7109375" style="385" customWidth="1"/>
    <col min="15114" max="15114" width="13.7109375" style="385" customWidth="1"/>
    <col min="15115" max="15115" width="20.42578125" style="385" customWidth="1"/>
    <col min="15116" max="15117" width="21.7109375" style="385" customWidth="1"/>
    <col min="15118" max="15118" width="21" style="385" bestFit="1" customWidth="1"/>
    <col min="15119" max="15360" width="9.140625" style="385"/>
    <col min="15361" max="15361" width="5" style="385" bestFit="1" customWidth="1"/>
    <col min="15362" max="15362" width="41" style="385" customWidth="1"/>
    <col min="15363" max="15363" width="0" style="385" hidden="1" customWidth="1"/>
    <col min="15364" max="15364" width="14.7109375" style="385" customWidth="1"/>
    <col min="15365" max="15365" width="10.7109375" style="385" customWidth="1"/>
    <col min="15366" max="15366" width="14.5703125" style="385" customWidth="1"/>
    <col min="15367" max="15367" width="20.5703125" style="385" customWidth="1"/>
    <col min="15368" max="15368" width="10" style="385" customWidth="1"/>
    <col min="15369" max="15369" width="14.7109375" style="385" customWidth="1"/>
    <col min="15370" max="15370" width="13.7109375" style="385" customWidth="1"/>
    <col min="15371" max="15371" width="20.42578125" style="385" customWidth="1"/>
    <col min="15372" max="15373" width="21.7109375" style="385" customWidth="1"/>
    <col min="15374" max="15374" width="21" style="385" bestFit="1" customWidth="1"/>
    <col min="15375" max="15616" width="9.140625" style="385"/>
    <col min="15617" max="15617" width="5" style="385" bestFit="1" customWidth="1"/>
    <col min="15618" max="15618" width="41" style="385" customWidth="1"/>
    <col min="15619" max="15619" width="0" style="385" hidden="1" customWidth="1"/>
    <col min="15620" max="15620" width="14.7109375" style="385" customWidth="1"/>
    <col min="15621" max="15621" width="10.7109375" style="385" customWidth="1"/>
    <col min="15622" max="15622" width="14.5703125" style="385" customWidth="1"/>
    <col min="15623" max="15623" width="20.5703125" style="385" customWidth="1"/>
    <col min="15624" max="15624" width="10" style="385" customWidth="1"/>
    <col min="15625" max="15625" width="14.7109375" style="385" customWidth="1"/>
    <col min="15626" max="15626" width="13.7109375" style="385" customWidth="1"/>
    <col min="15627" max="15627" width="20.42578125" style="385" customWidth="1"/>
    <col min="15628" max="15629" width="21.7109375" style="385" customWidth="1"/>
    <col min="15630" max="15630" width="21" style="385" bestFit="1" customWidth="1"/>
    <col min="15631" max="15872" width="9.140625" style="385"/>
    <col min="15873" max="15873" width="5" style="385" bestFit="1" customWidth="1"/>
    <col min="15874" max="15874" width="41" style="385" customWidth="1"/>
    <col min="15875" max="15875" width="0" style="385" hidden="1" customWidth="1"/>
    <col min="15876" max="15876" width="14.7109375" style="385" customWidth="1"/>
    <col min="15877" max="15877" width="10.7109375" style="385" customWidth="1"/>
    <col min="15878" max="15878" width="14.5703125" style="385" customWidth="1"/>
    <col min="15879" max="15879" width="20.5703125" style="385" customWidth="1"/>
    <col min="15880" max="15880" width="10" style="385" customWidth="1"/>
    <col min="15881" max="15881" width="14.7109375" style="385" customWidth="1"/>
    <col min="15882" max="15882" width="13.7109375" style="385" customWidth="1"/>
    <col min="15883" max="15883" width="20.42578125" style="385" customWidth="1"/>
    <col min="15884" max="15885" width="21.7109375" style="385" customWidth="1"/>
    <col min="15886" max="15886" width="21" style="385" bestFit="1" customWidth="1"/>
    <col min="15887" max="16128" width="9.140625" style="385"/>
    <col min="16129" max="16129" width="5" style="385" bestFit="1" customWidth="1"/>
    <col min="16130" max="16130" width="41" style="385" customWidth="1"/>
    <col min="16131" max="16131" width="0" style="385" hidden="1" customWidth="1"/>
    <col min="16132" max="16132" width="14.7109375" style="385" customWidth="1"/>
    <col min="16133" max="16133" width="10.7109375" style="385" customWidth="1"/>
    <col min="16134" max="16134" width="14.5703125" style="385" customWidth="1"/>
    <col min="16135" max="16135" width="20.5703125" style="385" customWidth="1"/>
    <col min="16136" max="16136" width="10" style="385" customWidth="1"/>
    <col min="16137" max="16137" width="14.7109375" style="385" customWidth="1"/>
    <col min="16138" max="16138" width="13.7109375" style="385" customWidth="1"/>
    <col min="16139" max="16139" width="20.42578125" style="385" customWidth="1"/>
    <col min="16140" max="16141" width="21.7109375" style="385" customWidth="1"/>
    <col min="16142" max="16142" width="21" style="385" bestFit="1" customWidth="1"/>
    <col min="16143" max="16384" width="9.140625" style="385"/>
  </cols>
  <sheetData>
    <row r="1" spans="1:14" x14ac:dyDescent="0.2">
      <c r="A1" s="384"/>
      <c r="B1" s="384"/>
      <c r="C1" s="384"/>
      <c r="D1" s="384"/>
      <c r="E1" s="384"/>
      <c r="F1" s="384"/>
      <c r="N1" s="386" t="s">
        <v>257</v>
      </c>
    </row>
    <row r="2" spans="1:14" ht="15.75" x14ac:dyDescent="0.25">
      <c r="A2" s="384"/>
      <c r="B2" s="664" t="s">
        <v>101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</row>
    <row r="3" spans="1:14" ht="15.75" x14ac:dyDescent="0.25">
      <c r="A3" s="384"/>
      <c r="B3" s="664" t="s">
        <v>258</v>
      </c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</row>
    <row r="4" spans="1:14" ht="15.75" x14ac:dyDescent="0.25">
      <c r="A4" s="384"/>
      <c r="B4" s="664" t="s">
        <v>161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</row>
    <row r="5" spans="1:14" ht="15.75" x14ac:dyDescent="0.25">
      <c r="A5" s="384"/>
      <c r="B5" s="387"/>
      <c r="C5" s="387"/>
      <c r="D5" s="387"/>
      <c r="E5" s="387"/>
      <c r="F5" s="387"/>
      <c r="G5" s="387"/>
    </row>
    <row r="8" spans="1:14" ht="18" x14ac:dyDescent="0.2">
      <c r="A8" s="388"/>
      <c r="B8" s="389" t="s">
        <v>259</v>
      </c>
      <c r="C8" s="388"/>
      <c r="D8" s="390"/>
      <c r="E8" s="388"/>
      <c r="F8" s="388"/>
      <c r="G8" s="391"/>
      <c r="H8" s="392"/>
      <c r="I8" s="392"/>
      <c r="J8" s="393"/>
      <c r="K8" s="393"/>
      <c r="L8" s="391"/>
      <c r="M8" s="391"/>
      <c r="N8" s="394"/>
    </row>
    <row r="9" spans="1:14" ht="18.75" thickBot="1" x14ac:dyDescent="0.25">
      <c r="A9" s="390"/>
      <c r="B9" s="390"/>
      <c r="C9" s="390"/>
      <c r="D9" s="390"/>
      <c r="E9" s="390"/>
      <c r="F9" s="390"/>
      <c r="G9" s="390"/>
      <c r="H9" s="395"/>
      <c r="I9" s="395"/>
      <c r="J9" s="396"/>
      <c r="K9" s="396"/>
      <c r="L9" s="397"/>
      <c r="M9" s="397"/>
      <c r="N9" s="397"/>
    </row>
    <row r="10" spans="1:14" ht="15" x14ac:dyDescent="0.2">
      <c r="A10" s="665" t="s">
        <v>260</v>
      </c>
      <c r="B10" s="667" t="s">
        <v>121</v>
      </c>
      <c r="C10" s="398"/>
      <c r="D10" s="669" t="s">
        <v>261</v>
      </c>
      <c r="E10" s="669"/>
      <c r="F10" s="667" t="s">
        <v>262</v>
      </c>
      <c r="G10" s="670" t="s">
        <v>263</v>
      </c>
      <c r="H10" s="672" t="s">
        <v>264</v>
      </c>
      <c r="I10" s="672"/>
      <c r="J10" s="672"/>
      <c r="K10" s="672"/>
      <c r="L10" s="672"/>
      <c r="M10" s="672"/>
      <c r="N10" s="662" t="s">
        <v>265</v>
      </c>
    </row>
    <row r="11" spans="1:14" ht="45" x14ac:dyDescent="0.2">
      <c r="A11" s="666"/>
      <c r="B11" s="668"/>
      <c r="C11" s="399" t="s">
        <v>266</v>
      </c>
      <c r="D11" s="399" t="s">
        <v>5</v>
      </c>
      <c r="E11" s="400" t="s">
        <v>267</v>
      </c>
      <c r="F11" s="668"/>
      <c r="G11" s="671"/>
      <c r="H11" s="401" t="s">
        <v>268</v>
      </c>
      <c r="I11" s="401" t="s">
        <v>269</v>
      </c>
      <c r="J11" s="402" t="s">
        <v>270</v>
      </c>
      <c r="K11" s="403" t="s">
        <v>271</v>
      </c>
      <c r="L11" s="404" t="s">
        <v>272</v>
      </c>
      <c r="M11" s="403" t="s">
        <v>273</v>
      </c>
      <c r="N11" s="663"/>
    </row>
    <row r="12" spans="1:14" ht="13.5" thickBot="1" x14ac:dyDescent="0.25">
      <c r="A12" s="405">
        <v>1</v>
      </c>
      <c r="B12" s="406">
        <v>2</v>
      </c>
      <c r="C12" s="406">
        <v>3</v>
      </c>
      <c r="D12" s="406">
        <v>4</v>
      </c>
      <c r="E12" s="406">
        <v>5</v>
      </c>
      <c r="F12" s="406">
        <v>6</v>
      </c>
      <c r="G12" s="406">
        <v>7</v>
      </c>
      <c r="H12" s="406">
        <v>8</v>
      </c>
      <c r="I12" s="406" t="s">
        <v>274</v>
      </c>
      <c r="J12" s="406">
        <v>10</v>
      </c>
      <c r="K12" s="406">
        <v>11</v>
      </c>
      <c r="L12" s="406">
        <v>12</v>
      </c>
      <c r="M12" s="406" t="s">
        <v>275</v>
      </c>
      <c r="N12" s="407" t="s">
        <v>276</v>
      </c>
    </row>
    <row r="13" spans="1:14" ht="14.25" x14ac:dyDescent="0.2">
      <c r="A13" s="408">
        <v>1</v>
      </c>
      <c r="B13" s="409" t="s">
        <v>277</v>
      </c>
      <c r="C13" s="410"/>
      <c r="D13" s="411" t="s">
        <v>278</v>
      </c>
      <c r="E13" s="412">
        <v>2018</v>
      </c>
      <c r="F13" s="413" t="s">
        <v>279</v>
      </c>
      <c r="G13" s="414">
        <v>40000000</v>
      </c>
      <c r="H13" s="415">
        <v>0</v>
      </c>
      <c r="I13" s="416">
        <v>0</v>
      </c>
      <c r="J13" s="416">
        <v>0</v>
      </c>
      <c r="K13" s="417">
        <v>0</v>
      </c>
      <c r="L13" s="418">
        <v>0</v>
      </c>
      <c r="M13" s="418">
        <v>0</v>
      </c>
      <c r="N13" s="419">
        <f>+G13-M13</f>
        <v>40000000</v>
      </c>
    </row>
    <row r="14" spans="1:14" ht="25.5" x14ac:dyDescent="0.2">
      <c r="A14" s="420">
        <f>A13+1</f>
        <v>2</v>
      </c>
      <c r="B14" s="421" t="s">
        <v>280</v>
      </c>
      <c r="C14" s="422" t="s">
        <v>281</v>
      </c>
      <c r="D14" s="423" t="s">
        <v>282</v>
      </c>
      <c r="E14" s="423">
        <v>2017</v>
      </c>
      <c r="F14" s="424" t="s">
        <v>283</v>
      </c>
      <c r="G14" s="425">
        <f>40000000+695000+4750000+79000</f>
        <v>45524000</v>
      </c>
      <c r="H14" s="426">
        <f>12*3</f>
        <v>36</v>
      </c>
      <c r="I14" s="427">
        <f>+G14/H14</f>
        <v>1264555.5555555555</v>
      </c>
      <c r="J14" s="428">
        <f>1+12</f>
        <v>13</v>
      </c>
      <c r="K14" s="429">
        <v>1264555.56</v>
      </c>
      <c r="L14" s="430">
        <f>+I14*12</f>
        <v>15174666.666666666</v>
      </c>
      <c r="M14" s="430">
        <f>+K14+L14</f>
        <v>16439222.226666667</v>
      </c>
      <c r="N14" s="431">
        <f>+G14-M14</f>
        <v>29084777.773333333</v>
      </c>
    </row>
    <row r="15" spans="1:14" ht="25.5" x14ac:dyDescent="0.2">
      <c r="A15" s="420">
        <f>A14+1</f>
        <v>3</v>
      </c>
      <c r="B15" s="422" t="s">
        <v>284</v>
      </c>
      <c r="C15" s="422" t="s">
        <v>281</v>
      </c>
      <c r="D15" s="423" t="s">
        <v>285</v>
      </c>
      <c r="E15" s="423">
        <v>2017</v>
      </c>
      <c r="F15" s="432" t="s">
        <v>279</v>
      </c>
      <c r="G15" s="433">
        <v>8800000</v>
      </c>
      <c r="H15" s="426">
        <v>0</v>
      </c>
      <c r="I15" s="427">
        <v>0</v>
      </c>
      <c r="J15" s="428">
        <v>0</v>
      </c>
      <c r="K15" s="429">
        <v>0</v>
      </c>
      <c r="L15" s="430">
        <v>0</v>
      </c>
      <c r="M15" s="430">
        <v>0</v>
      </c>
      <c r="N15" s="434">
        <f>+G15-M15</f>
        <v>8800000</v>
      </c>
    </row>
    <row r="16" spans="1:14" ht="14.25" x14ac:dyDescent="0.2">
      <c r="A16" s="420">
        <f>A15+1</f>
        <v>4</v>
      </c>
      <c r="B16" s="435"/>
      <c r="C16" s="435"/>
      <c r="D16" s="436"/>
      <c r="E16" s="437"/>
      <c r="F16" s="432"/>
      <c r="G16" s="433"/>
      <c r="H16" s="426"/>
      <c r="I16" s="427"/>
      <c r="J16" s="428"/>
      <c r="K16" s="429"/>
      <c r="L16" s="430"/>
      <c r="M16" s="430"/>
      <c r="N16" s="431"/>
    </row>
    <row r="17" spans="1:14" ht="15" thickBot="1" x14ac:dyDescent="0.25">
      <c r="A17" s="438"/>
      <c r="B17" s="439" t="s">
        <v>286</v>
      </c>
      <c r="C17" s="439"/>
      <c r="D17" s="440"/>
      <c r="E17" s="441"/>
      <c r="F17" s="442"/>
      <c r="G17" s="443">
        <f>SUM(G13:G16)</f>
        <v>94324000</v>
      </c>
      <c r="H17" s="444"/>
      <c r="I17" s="445"/>
      <c r="J17" s="446"/>
      <c r="K17" s="443">
        <f>SUM(K13:K16)</f>
        <v>1264555.56</v>
      </c>
      <c r="L17" s="443">
        <f>SUM(L13:L16)</f>
        <v>15174666.666666666</v>
      </c>
      <c r="M17" s="443">
        <f>SUM(M13:M16)</f>
        <v>16439222.226666667</v>
      </c>
      <c r="N17" s="443">
        <f>SUM(N13:N16)</f>
        <v>77884777.773333341</v>
      </c>
    </row>
    <row r="19" spans="1:14" ht="15" x14ac:dyDescent="0.2">
      <c r="B19" s="447"/>
      <c r="C19" s="447"/>
      <c r="D19" s="448"/>
      <c r="E19" s="448"/>
      <c r="F19" s="448"/>
      <c r="G19" s="449"/>
      <c r="H19" s="448"/>
      <c r="I19" s="450"/>
      <c r="L19" s="384"/>
      <c r="M19" s="451" t="s">
        <v>287</v>
      </c>
      <c r="N19" s="384"/>
    </row>
    <row r="20" spans="1:14" x14ac:dyDescent="0.2">
      <c r="H20" s="385" t="s">
        <v>0</v>
      </c>
      <c r="L20" s="452"/>
      <c r="M20" s="453"/>
      <c r="N20" s="452"/>
    </row>
    <row r="21" spans="1:14" x14ac:dyDescent="0.2">
      <c r="L21" s="384"/>
      <c r="M21" s="454" t="s">
        <v>288</v>
      </c>
      <c r="N21" s="384"/>
    </row>
    <row r="22" spans="1:14" x14ac:dyDescent="0.2">
      <c r="M22" s="455"/>
    </row>
    <row r="23" spans="1:14" x14ac:dyDescent="0.2">
      <c r="M23" s="455"/>
    </row>
    <row r="24" spans="1:14" x14ac:dyDescent="0.2">
      <c r="M24" s="455"/>
    </row>
    <row r="25" spans="1:14" ht="15.75" x14ac:dyDescent="0.25">
      <c r="L25" s="384"/>
      <c r="M25" s="456" t="s">
        <v>289</v>
      </c>
      <c r="N25" s="384"/>
    </row>
    <row r="26" spans="1:14" ht="15.75" x14ac:dyDescent="0.25">
      <c r="L26" s="384"/>
      <c r="M26" s="457" t="s">
        <v>290</v>
      </c>
      <c r="N26" s="384"/>
    </row>
  </sheetData>
  <mergeCells count="10">
    <mergeCell ref="N10:N11"/>
    <mergeCell ref="B2:M2"/>
    <mergeCell ref="B3:M3"/>
    <mergeCell ref="B4:M4"/>
    <mergeCell ref="A10:A11"/>
    <mergeCell ref="B10:B11"/>
    <mergeCell ref="D10:E10"/>
    <mergeCell ref="F10:F11"/>
    <mergeCell ref="G10:G11"/>
    <mergeCell ref="H10:M10"/>
  </mergeCells>
  <pageMargins left="0.25" right="0.12" top="0.74803149606299213" bottom="0.74803149606299213" header="0.31496062992125984" footer="0.31496062992125984"/>
  <pageSetup paperSize="256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E970-7F8D-4A70-8A0B-AF56EEDD97A9}">
  <dimension ref="A1:V49"/>
  <sheetViews>
    <sheetView view="pageBreakPreview" zoomScaleNormal="100" zoomScaleSheetLayoutView="70" workbookViewId="0">
      <pane ySplit="765" topLeftCell="A22" activePane="bottomLeft"/>
      <selection activeCell="D8" sqref="D8:F9"/>
      <selection pane="bottomLeft" activeCell="T40" sqref="T40"/>
    </sheetView>
  </sheetViews>
  <sheetFormatPr defaultRowHeight="15" x14ac:dyDescent="0.25"/>
  <cols>
    <col min="1" max="1" width="1.7109375" style="385" customWidth="1"/>
    <col min="2" max="2" width="3.42578125" style="385" customWidth="1"/>
    <col min="3" max="3" width="31.85546875" style="385" bestFit="1" customWidth="1"/>
    <col min="4" max="4" width="12" style="385" customWidth="1"/>
    <col min="5" max="5" width="10.5703125" style="385" customWidth="1"/>
    <col min="6" max="6" width="11.28515625" style="385" customWidth="1"/>
    <col min="7" max="7" width="10" style="385" bestFit="1" customWidth="1"/>
    <col min="8" max="8" width="11" style="385" bestFit="1" customWidth="1"/>
    <col min="9" max="10" width="12" style="385" bestFit="1" customWidth="1"/>
    <col min="11" max="11" width="10" style="385" bestFit="1" customWidth="1"/>
    <col min="12" max="12" width="11" style="385" bestFit="1" customWidth="1"/>
    <col min="13" max="13" width="10" style="385" bestFit="1" customWidth="1"/>
    <col min="14" max="16" width="11" style="385" bestFit="1" customWidth="1"/>
    <col min="17" max="17" width="10" style="385" bestFit="1" customWidth="1"/>
    <col min="18" max="18" width="14" style="385" bestFit="1" customWidth="1"/>
    <col min="19" max="19" width="13.5703125" style="385" bestFit="1" customWidth="1"/>
    <col min="20" max="20" width="12.5703125" style="385" customWidth="1"/>
    <col min="21" max="21" width="13.85546875" style="385" customWidth="1"/>
    <col min="22" max="22" width="15" style="458" bestFit="1" customWidth="1"/>
    <col min="23" max="256" width="9.140625" style="385"/>
    <col min="257" max="257" width="1.7109375" style="385" customWidth="1"/>
    <col min="258" max="258" width="3.42578125" style="385" customWidth="1"/>
    <col min="259" max="259" width="31.85546875" style="385" bestFit="1" customWidth="1"/>
    <col min="260" max="260" width="12" style="385" customWidth="1"/>
    <col min="261" max="261" width="10.5703125" style="385" customWidth="1"/>
    <col min="262" max="262" width="11.28515625" style="385" customWidth="1"/>
    <col min="263" max="263" width="10" style="385" bestFit="1" customWidth="1"/>
    <col min="264" max="264" width="11" style="385" bestFit="1" customWidth="1"/>
    <col min="265" max="266" width="12" style="385" bestFit="1" customWidth="1"/>
    <col min="267" max="267" width="10" style="385" bestFit="1" customWidth="1"/>
    <col min="268" max="268" width="11" style="385" bestFit="1" customWidth="1"/>
    <col min="269" max="269" width="10" style="385" bestFit="1" customWidth="1"/>
    <col min="270" max="272" width="11" style="385" bestFit="1" customWidth="1"/>
    <col min="273" max="273" width="10" style="385" bestFit="1" customWidth="1"/>
    <col min="274" max="274" width="14" style="385" bestFit="1" customWidth="1"/>
    <col min="275" max="275" width="13.5703125" style="385" bestFit="1" customWidth="1"/>
    <col min="276" max="276" width="12.5703125" style="385" customWidth="1"/>
    <col min="277" max="277" width="13.85546875" style="385" customWidth="1"/>
    <col min="278" max="278" width="15" style="385" bestFit="1" customWidth="1"/>
    <col min="279" max="512" width="9.140625" style="385"/>
    <col min="513" max="513" width="1.7109375" style="385" customWidth="1"/>
    <col min="514" max="514" width="3.42578125" style="385" customWidth="1"/>
    <col min="515" max="515" width="31.85546875" style="385" bestFit="1" customWidth="1"/>
    <col min="516" max="516" width="12" style="385" customWidth="1"/>
    <col min="517" max="517" width="10.5703125" style="385" customWidth="1"/>
    <col min="518" max="518" width="11.28515625" style="385" customWidth="1"/>
    <col min="519" max="519" width="10" style="385" bestFit="1" customWidth="1"/>
    <col min="520" max="520" width="11" style="385" bestFit="1" customWidth="1"/>
    <col min="521" max="522" width="12" style="385" bestFit="1" customWidth="1"/>
    <col min="523" max="523" width="10" style="385" bestFit="1" customWidth="1"/>
    <col min="524" max="524" width="11" style="385" bestFit="1" customWidth="1"/>
    <col min="525" max="525" width="10" style="385" bestFit="1" customWidth="1"/>
    <col min="526" max="528" width="11" style="385" bestFit="1" customWidth="1"/>
    <col min="529" max="529" width="10" style="385" bestFit="1" customWidth="1"/>
    <col min="530" max="530" width="14" style="385" bestFit="1" customWidth="1"/>
    <col min="531" max="531" width="13.5703125" style="385" bestFit="1" customWidth="1"/>
    <col min="532" max="532" width="12.5703125" style="385" customWidth="1"/>
    <col min="533" max="533" width="13.85546875" style="385" customWidth="1"/>
    <col min="534" max="534" width="15" style="385" bestFit="1" customWidth="1"/>
    <col min="535" max="768" width="9.140625" style="385"/>
    <col min="769" max="769" width="1.7109375" style="385" customWidth="1"/>
    <col min="770" max="770" width="3.42578125" style="385" customWidth="1"/>
    <col min="771" max="771" width="31.85546875" style="385" bestFit="1" customWidth="1"/>
    <col min="772" max="772" width="12" style="385" customWidth="1"/>
    <col min="773" max="773" width="10.5703125" style="385" customWidth="1"/>
    <col min="774" max="774" width="11.28515625" style="385" customWidth="1"/>
    <col min="775" max="775" width="10" style="385" bestFit="1" customWidth="1"/>
    <col min="776" max="776" width="11" style="385" bestFit="1" customWidth="1"/>
    <col min="777" max="778" width="12" style="385" bestFit="1" customWidth="1"/>
    <col min="779" max="779" width="10" style="385" bestFit="1" customWidth="1"/>
    <col min="780" max="780" width="11" style="385" bestFit="1" customWidth="1"/>
    <col min="781" max="781" width="10" style="385" bestFit="1" customWidth="1"/>
    <col min="782" max="784" width="11" style="385" bestFit="1" customWidth="1"/>
    <col min="785" max="785" width="10" style="385" bestFit="1" customWidth="1"/>
    <col min="786" max="786" width="14" style="385" bestFit="1" customWidth="1"/>
    <col min="787" max="787" width="13.5703125" style="385" bestFit="1" customWidth="1"/>
    <col min="788" max="788" width="12.5703125" style="385" customWidth="1"/>
    <col min="789" max="789" width="13.85546875" style="385" customWidth="1"/>
    <col min="790" max="790" width="15" style="385" bestFit="1" customWidth="1"/>
    <col min="791" max="1024" width="9.140625" style="385"/>
    <col min="1025" max="1025" width="1.7109375" style="385" customWidth="1"/>
    <col min="1026" max="1026" width="3.42578125" style="385" customWidth="1"/>
    <col min="1027" max="1027" width="31.85546875" style="385" bestFit="1" customWidth="1"/>
    <col min="1028" max="1028" width="12" style="385" customWidth="1"/>
    <col min="1029" max="1029" width="10.5703125" style="385" customWidth="1"/>
    <col min="1030" max="1030" width="11.28515625" style="385" customWidth="1"/>
    <col min="1031" max="1031" width="10" style="385" bestFit="1" customWidth="1"/>
    <col min="1032" max="1032" width="11" style="385" bestFit="1" customWidth="1"/>
    <col min="1033" max="1034" width="12" style="385" bestFit="1" customWidth="1"/>
    <col min="1035" max="1035" width="10" style="385" bestFit="1" customWidth="1"/>
    <col min="1036" max="1036" width="11" style="385" bestFit="1" customWidth="1"/>
    <col min="1037" max="1037" width="10" style="385" bestFit="1" customWidth="1"/>
    <col min="1038" max="1040" width="11" style="385" bestFit="1" customWidth="1"/>
    <col min="1041" max="1041" width="10" style="385" bestFit="1" customWidth="1"/>
    <col min="1042" max="1042" width="14" style="385" bestFit="1" customWidth="1"/>
    <col min="1043" max="1043" width="13.5703125" style="385" bestFit="1" customWidth="1"/>
    <col min="1044" max="1044" width="12.5703125" style="385" customWidth="1"/>
    <col min="1045" max="1045" width="13.85546875" style="385" customWidth="1"/>
    <col min="1046" max="1046" width="15" style="385" bestFit="1" customWidth="1"/>
    <col min="1047" max="1280" width="9.140625" style="385"/>
    <col min="1281" max="1281" width="1.7109375" style="385" customWidth="1"/>
    <col min="1282" max="1282" width="3.42578125" style="385" customWidth="1"/>
    <col min="1283" max="1283" width="31.85546875" style="385" bestFit="1" customWidth="1"/>
    <col min="1284" max="1284" width="12" style="385" customWidth="1"/>
    <col min="1285" max="1285" width="10.5703125" style="385" customWidth="1"/>
    <col min="1286" max="1286" width="11.28515625" style="385" customWidth="1"/>
    <col min="1287" max="1287" width="10" style="385" bestFit="1" customWidth="1"/>
    <col min="1288" max="1288" width="11" style="385" bestFit="1" customWidth="1"/>
    <col min="1289" max="1290" width="12" style="385" bestFit="1" customWidth="1"/>
    <col min="1291" max="1291" width="10" style="385" bestFit="1" customWidth="1"/>
    <col min="1292" max="1292" width="11" style="385" bestFit="1" customWidth="1"/>
    <col min="1293" max="1293" width="10" style="385" bestFit="1" customWidth="1"/>
    <col min="1294" max="1296" width="11" style="385" bestFit="1" customWidth="1"/>
    <col min="1297" max="1297" width="10" style="385" bestFit="1" customWidth="1"/>
    <col min="1298" max="1298" width="14" style="385" bestFit="1" customWidth="1"/>
    <col min="1299" max="1299" width="13.5703125" style="385" bestFit="1" customWidth="1"/>
    <col min="1300" max="1300" width="12.5703125" style="385" customWidth="1"/>
    <col min="1301" max="1301" width="13.85546875" style="385" customWidth="1"/>
    <col min="1302" max="1302" width="15" style="385" bestFit="1" customWidth="1"/>
    <col min="1303" max="1536" width="9.140625" style="385"/>
    <col min="1537" max="1537" width="1.7109375" style="385" customWidth="1"/>
    <col min="1538" max="1538" width="3.42578125" style="385" customWidth="1"/>
    <col min="1539" max="1539" width="31.85546875" style="385" bestFit="1" customWidth="1"/>
    <col min="1540" max="1540" width="12" style="385" customWidth="1"/>
    <col min="1541" max="1541" width="10.5703125" style="385" customWidth="1"/>
    <col min="1542" max="1542" width="11.28515625" style="385" customWidth="1"/>
    <col min="1543" max="1543" width="10" style="385" bestFit="1" customWidth="1"/>
    <col min="1544" max="1544" width="11" style="385" bestFit="1" customWidth="1"/>
    <col min="1545" max="1546" width="12" style="385" bestFit="1" customWidth="1"/>
    <col min="1547" max="1547" width="10" style="385" bestFit="1" customWidth="1"/>
    <col min="1548" max="1548" width="11" style="385" bestFit="1" customWidth="1"/>
    <col min="1549" max="1549" width="10" style="385" bestFit="1" customWidth="1"/>
    <col min="1550" max="1552" width="11" style="385" bestFit="1" customWidth="1"/>
    <col min="1553" max="1553" width="10" style="385" bestFit="1" customWidth="1"/>
    <col min="1554" max="1554" width="14" style="385" bestFit="1" customWidth="1"/>
    <col min="1555" max="1555" width="13.5703125" style="385" bestFit="1" customWidth="1"/>
    <col min="1556" max="1556" width="12.5703125" style="385" customWidth="1"/>
    <col min="1557" max="1557" width="13.85546875" style="385" customWidth="1"/>
    <col min="1558" max="1558" width="15" style="385" bestFit="1" customWidth="1"/>
    <col min="1559" max="1792" width="9.140625" style="385"/>
    <col min="1793" max="1793" width="1.7109375" style="385" customWidth="1"/>
    <col min="1794" max="1794" width="3.42578125" style="385" customWidth="1"/>
    <col min="1795" max="1795" width="31.85546875" style="385" bestFit="1" customWidth="1"/>
    <col min="1796" max="1796" width="12" style="385" customWidth="1"/>
    <col min="1797" max="1797" width="10.5703125" style="385" customWidth="1"/>
    <col min="1798" max="1798" width="11.28515625" style="385" customWidth="1"/>
    <col min="1799" max="1799" width="10" style="385" bestFit="1" customWidth="1"/>
    <col min="1800" max="1800" width="11" style="385" bestFit="1" customWidth="1"/>
    <col min="1801" max="1802" width="12" style="385" bestFit="1" customWidth="1"/>
    <col min="1803" max="1803" width="10" style="385" bestFit="1" customWidth="1"/>
    <col min="1804" max="1804" width="11" style="385" bestFit="1" customWidth="1"/>
    <col min="1805" max="1805" width="10" style="385" bestFit="1" customWidth="1"/>
    <col min="1806" max="1808" width="11" style="385" bestFit="1" customWidth="1"/>
    <col min="1809" max="1809" width="10" style="385" bestFit="1" customWidth="1"/>
    <col min="1810" max="1810" width="14" style="385" bestFit="1" customWidth="1"/>
    <col min="1811" max="1811" width="13.5703125" style="385" bestFit="1" customWidth="1"/>
    <col min="1812" max="1812" width="12.5703125" style="385" customWidth="1"/>
    <col min="1813" max="1813" width="13.85546875" style="385" customWidth="1"/>
    <col min="1814" max="1814" width="15" style="385" bestFit="1" customWidth="1"/>
    <col min="1815" max="2048" width="9.140625" style="385"/>
    <col min="2049" max="2049" width="1.7109375" style="385" customWidth="1"/>
    <col min="2050" max="2050" width="3.42578125" style="385" customWidth="1"/>
    <col min="2051" max="2051" width="31.85546875" style="385" bestFit="1" customWidth="1"/>
    <col min="2052" max="2052" width="12" style="385" customWidth="1"/>
    <col min="2053" max="2053" width="10.5703125" style="385" customWidth="1"/>
    <col min="2054" max="2054" width="11.28515625" style="385" customWidth="1"/>
    <col min="2055" max="2055" width="10" style="385" bestFit="1" customWidth="1"/>
    <col min="2056" max="2056" width="11" style="385" bestFit="1" customWidth="1"/>
    <col min="2057" max="2058" width="12" style="385" bestFit="1" customWidth="1"/>
    <col min="2059" max="2059" width="10" style="385" bestFit="1" customWidth="1"/>
    <col min="2060" max="2060" width="11" style="385" bestFit="1" customWidth="1"/>
    <col min="2061" max="2061" width="10" style="385" bestFit="1" customWidth="1"/>
    <col min="2062" max="2064" width="11" style="385" bestFit="1" customWidth="1"/>
    <col min="2065" max="2065" width="10" style="385" bestFit="1" customWidth="1"/>
    <col min="2066" max="2066" width="14" style="385" bestFit="1" customWidth="1"/>
    <col min="2067" max="2067" width="13.5703125" style="385" bestFit="1" customWidth="1"/>
    <col min="2068" max="2068" width="12.5703125" style="385" customWidth="1"/>
    <col min="2069" max="2069" width="13.85546875" style="385" customWidth="1"/>
    <col min="2070" max="2070" width="15" style="385" bestFit="1" customWidth="1"/>
    <col min="2071" max="2304" width="9.140625" style="385"/>
    <col min="2305" max="2305" width="1.7109375" style="385" customWidth="1"/>
    <col min="2306" max="2306" width="3.42578125" style="385" customWidth="1"/>
    <col min="2307" max="2307" width="31.85546875" style="385" bestFit="1" customWidth="1"/>
    <col min="2308" max="2308" width="12" style="385" customWidth="1"/>
    <col min="2309" max="2309" width="10.5703125" style="385" customWidth="1"/>
    <col min="2310" max="2310" width="11.28515625" style="385" customWidth="1"/>
    <col min="2311" max="2311" width="10" style="385" bestFit="1" customWidth="1"/>
    <col min="2312" max="2312" width="11" style="385" bestFit="1" customWidth="1"/>
    <col min="2313" max="2314" width="12" style="385" bestFit="1" customWidth="1"/>
    <col min="2315" max="2315" width="10" style="385" bestFit="1" customWidth="1"/>
    <col min="2316" max="2316" width="11" style="385" bestFit="1" customWidth="1"/>
    <col min="2317" max="2317" width="10" style="385" bestFit="1" customWidth="1"/>
    <col min="2318" max="2320" width="11" style="385" bestFit="1" customWidth="1"/>
    <col min="2321" max="2321" width="10" style="385" bestFit="1" customWidth="1"/>
    <col min="2322" max="2322" width="14" style="385" bestFit="1" customWidth="1"/>
    <col min="2323" max="2323" width="13.5703125" style="385" bestFit="1" customWidth="1"/>
    <col min="2324" max="2324" width="12.5703125" style="385" customWidth="1"/>
    <col min="2325" max="2325" width="13.85546875" style="385" customWidth="1"/>
    <col min="2326" max="2326" width="15" style="385" bestFit="1" customWidth="1"/>
    <col min="2327" max="2560" width="9.140625" style="385"/>
    <col min="2561" max="2561" width="1.7109375" style="385" customWidth="1"/>
    <col min="2562" max="2562" width="3.42578125" style="385" customWidth="1"/>
    <col min="2563" max="2563" width="31.85546875" style="385" bestFit="1" customWidth="1"/>
    <col min="2564" max="2564" width="12" style="385" customWidth="1"/>
    <col min="2565" max="2565" width="10.5703125" style="385" customWidth="1"/>
    <col min="2566" max="2566" width="11.28515625" style="385" customWidth="1"/>
    <col min="2567" max="2567" width="10" style="385" bestFit="1" customWidth="1"/>
    <col min="2568" max="2568" width="11" style="385" bestFit="1" customWidth="1"/>
    <col min="2569" max="2570" width="12" style="385" bestFit="1" customWidth="1"/>
    <col min="2571" max="2571" width="10" style="385" bestFit="1" customWidth="1"/>
    <col min="2572" max="2572" width="11" style="385" bestFit="1" customWidth="1"/>
    <col min="2573" max="2573" width="10" style="385" bestFit="1" customWidth="1"/>
    <col min="2574" max="2576" width="11" style="385" bestFit="1" customWidth="1"/>
    <col min="2577" max="2577" width="10" style="385" bestFit="1" customWidth="1"/>
    <col min="2578" max="2578" width="14" style="385" bestFit="1" customWidth="1"/>
    <col min="2579" max="2579" width="13.5703125" style="385" bestFit="1" customWidth="1"/>
    <col min="2580" max="2580" width="12.5703125" style="385" customWidth="1"/>
    <col min="2581" max="2581" width="13.85546875" style="385" customWidth="1"/>
    <col min="2582" max="2582" width="15" style="385" bestFit="1" customWidth="1"/>
    <col min="2583" max="2816" width="9.140625" style="385"/>
    <col min="2817" max="2817" width="1.7109375" style="385" customWidth="1"/>
    <col min="2818" max="2818" width="3.42578125" style="385" customWidth="1"/>
    <col min="2819" max="2819" width="31.85546875" style="385" bestFit="1" customWidth="1"/>
    <col min="2820" max="2820" width="12" style="385" customWidth="1"/>
    <col min="2821" max="2821" width="10.5703125" style="385" customWidth="1"/>
    <col min="2822" max="2822" width="11.28515625" style="385" customWidth="1"/>
    <col min="2823" max="2823" width="10" style="385" bestFit="1" customWidth="1"/>
    <col min="2824" max="2824" width="11" style="385" bestFit="1" customWidth="1"/>
    <col min="2825" max="2826" width="12" style="385" bestFit="1" customWidth="1"/>
    <col min="2827" max="2827" width="10" style="385" bestFit="1" customWidth="1"/>
    <col min="2828" max="2828" width="11" style="385" bestFit="1" customWidth="1"/>
    <col min="2829" max="2829" width="10" style="385" bestFit="1" customWidth="1"/>
    <col min="2830" max="2832" width="11" style="385" bestFit="1" customWidth="1"/>
    <col min="2833" max="2833" width="10" style="385" bestFit="1" customWidth="1"/>
    <col min="2834" max="2834" width="14" style="385" bestFit="1" customWidth="1"/>
    <col min="2835" max="2835" width="13.5703125" style="385" bestFit="1" customWidth="1"/>
    <col min="2836" max="2836" width="12.5703125" style="385" customWidth="1"/>
    <col min="2837" max="2837" width="13.85546875" style="385" customWidth="1"/>
    <col min="2838" max="2838" width="15" style="385" bestFit="1" customWidth="1"/>
    <col min="2839" max="3072" width="9.140625" style="385"/>
    <col min="3073" max="3073" width="1.7109375" style="385" customWidth="1"/>
    <col min="3074" max="3074" width="3.42578125" style="385" customWidth="1"/>
    <col min="3075" max="3075" width="31.85546875" style="385" bestFit="1" customWidth="1"/>
    <col min="3076" max="3076" width="12" style="385" customWidth="1"/>
    <col min="3077" max="3077" width="10.5703125" style="385" customWidth="1"/>
    <col min="3078" max="3078" width="11.28515625" style="385" customWidth="1"/>
    <col min="3079" max="3079" width="10" style="385" bestFit="1" customWidth="1"/>
    <col min="3080" max="3080" width="11" style="385" bestFit="1" customWidth="1"/>
    <col min="3081" max="3082" width="12" style="385" bestFit="1" customWidth="1"/>
    <col min="3083" max="3083" width="10" style="385" bestFit="1" customWidth="1"/>
    <col min="3084" max="3084" width="11" style="385" bestFit="1" customWidth="1"/>
    <col min="3085" max="3085" width="10" style="385" bestFit="1" customWidth="1"/>
    <col min="3086" max="3088" width="11" style="385" bestFit="1" customWidth="1"/>
    <col min="3089" max="3089" width="10" style="385" bestFit="1" customWidth="1"/>
    <col min="3090" max="3090" width="14" style="385" bestFit="1" customWidth="1"/>
    <col min="3091" max="3091" width="13.5703125" style="385" bestFit="1" customWidth="1"/>
    <col min="3092" max="3092" width="12.5703125" style="385" customWidth="1"/>
    <col min="3093" max="3093" width="13.85546875" style="385" customWidth="1"/>
    <col min="3094" max="3094" width="15" style="385" bestFit="1" customWidth="1"/>
    <col min="3095" max="3328" width="9.140625" style="385"/>
    <col min="3329" max="3329" width="1.7109375" style="385" customWidth="1"/>
    <col min="3330" max="3330" width="3.42578125" style="385" customWidth="1"/>
    <col min="3331" max="3331" width="31.85546875" style="385" bestFit="1" customWidth="1"/>
    <col min="3332" max="3332" width="12" style="385" customWidth="1"/>
    <col min="3333" max="3333" width="10.5703125" style="385" customWidth="1"/>
    <col min="3334" max="3334" width="11.28515625" style="385" customWidth="1"/>
    <col min="3335" max="3335" width="10" style="385" bestFit="1" customWidth="1"/>
    <col min="3336" max="3336" width="11" style="385" bestFit="1" customWidth="1"/>
    <col min="3337" max="3338" width="12" style="385" bestFit="1" customWidth="1"/>
    <col min="3339" max="3339" width="10" style="385" bestFit="1" customWidth="1"/>
    <col min="3340" max="3340" width="11" style="385" bestFit="1" customWidth="1"/>
    <col min="3341" max="3341" width="10" style="385" bestFit="1" customWidth="1"/>
    <col min="3342" max="3344" width="11" style="385" bestFit="1" customWidth="1"/>
    <col min="3345" max="3345" width="10" style="385" bestFit="1" customWidth="1"/>
    <col min="3346" max="3346" width="14" style="385" bestFit="1" customWidth="1"/>
    <col min="3347" max="3347" width="13.5703125" style="385" bestFit="1" customWidth="1"/>
    <col min="3348" max="3348" width="12.5703125" style="385" customWidth="1"/>
    <col min="3349" max="3349" width="13.85546875" style="385" customWidth="1"/>
    <col min="3350" max="3350" width="15" style="385" bestFit="1" customWidth="1"/>
    <col min="3351" max="3584" width="9.140625" style="385"/>
    <col min="3585" max="3585" width="1.7109375" style="385" customWidth="1"/>
    <col min="3586" max="3586" width="3.42578125" style="385" customWidth="1"/>
    <col min="3587" max="3587" width="31.85546875" style="385" bestFit="1" customWidth="1"/>
    <col min="3588" max="3588" width="12" style="385" customWidth="1"/>
    <col min="3589" max="3589" width="10.5703125" style="385" customWidth="1"/>
    <col min="3590" max="3590" width="11.28515625" style="385" customWidth="1"/>
    <col min="3591" max="3591" width="10" style="385" bestFit="1" customWidth="1"/>
    <col min="3592" max="3592" width="11" style="385" bestFit="1" customWidth="1"/>
    <col min="3593" max="3594" width="12" style="385" bestFit="1" customWidth="1"/>
    <col min="3595" max="3595" width="10" style="385" bestFit="1" customWidth="1"/>
    <col min="3596" max="3596" width="11" style="385" bestFit="1" customWidth="1"/>
    <col min="3597" max="3597" width="10" style="385" bestFit="1" customWidth="1"/>
    <col min="3598" max="3600" width="11" style="385" bestFit="1" customWidth="1"/>
    <col min="3601" max="3601" width="10" style="385" bestFit="1" customWidth="1"/>
    <col min="3602" max="3602" width="14" style="385" bestFit="1" customWidth="1"/>
    <col min="3603" max="3603" width="13.5703125" style="385" bestFit="1" customWidth="1"/>
    <col min="3604" max="3604" width="12.5703125" style="385" customWidth="1"/>
    <col min="3605" max="3605" width="13.85546875" style="385" customWidth="1"/>
    <col min="3606" max="3606" width="15" style="385" bestFit="1" customWidth="1"/>
    <col min="3607" max="3840" width="9.140625" style="385"/>
    <col min="3841" max="3841" width="1.7109375" style="385" customWidth="1"/>
    <col min="3842" max="3842" width="3.42578125" style="385" customWidth="1"/>
    <col min="3843" max="3843" width="31.85546875" style="385" bestFit="1" customWidth="1"/>
    <col min="3844" max="3844" width="12" style="385" customWidth="1"/>
    <col min="3845" max="3845" width="10.5703125" style="385" customWidth="1"/>
    <col min="3846" max="3846" width="11.28515625" style="385" customWidth="1"/>
    <col min="3847" max="3847" width="10" style="385" bestFit="1" customWidth="1"/>
    <col min="3848" max="3848" width="11" style="385" bestFit="1" customWidth="1"/>
    <col min="3849" max="3850" width="12" style="385" bestFit="1" customWidth="1"/>
    <col min="3851" max="3851" width="10" style="385" bestFit="1" customWidth="1"/>
    <col min="3852" max="3852" width="11" style="385" bestFit="1" customWidth="1"/>
    <col min="3853" max="3853" width="10" style="385" bestFit="1" customWidth="1"/>
    <col min="3854" max="3856" width="11" style="385" bestFit="1" customWidth="1"/>
    <col min="3857" max="3857" width="10" style="385" bestFit="1" customWidth="1"/>
    <col min="3858" max="3858" width="14" style="385" bestFit="1" customWidth="1"/>
    <col min="3859" max="3859" width="13.5703125" style="385" bestFit="1" customWidth="1"/>
    <col min="3860" max="3860" width="12.5703125" style="385" customWidth="1"/>
    <col min="3861" max="3861" width="13.85546875" style="385" customWidth="1"/>
    <col min="3862" max="3862" width="15" style="385" bestFit="1" customWidth="1"/>
    <col min="3863" max="4096" width="9.140625" style="385"/>
    <col min="4097" max="4097" width="1.7109375" style="385" customWidth="1"/>
    <col min="4098" max="4098" width="3.42578125" style="385" customWidth="1"/>
    <col min="4099" max="4099" width="31.85546875" style="385" bestFit="1" customWidth="1"/>
    <col min="4100" max="4100" width="12" style="385" customWidth="1"/>
    <col min="4101" max="4101" width="10.5703125" style="385" customWidth="1"/>
    <col min="4102" max="4102" width="11.28515625" style="385" customWidth="1"/>
    <col min="4103" max="4103" width="10" style="385" bestFit="1" customWidth="1"/>
    <col min="4104" max="4104" width="11" style="385" bestFit="1" customWidth="1"/>
    <col min="4105" max="4106" width="12" style="385" bestFit="1" customWidth="1"/>
    <col min="4107" max="4107" width="10" style="385" bestFit="1" customWidth="1"/>
    <col min="4108" max="4108" width="11" style="385" bestFit="1" customWidth="1"/>
    <col min="4109" max="4109" width="10" style="385" bestFit="1" customWidth="1"/>
    <col min="4110" max="4112" width="11" style="385" bestFit="1" customWidth="1"/>
    <col min="4113" max="4113" width="10" style="385" bestFit="1" customWidth="1"/>
    <col min="4114" max="4114" width="14" style="385" bestFit="1" customWidth="1"/>
    <col min="4115" max="4115" width="13.5703125" style="385" bestFit="1" customWidth="1"/>
    <col min="4116" max="4116" width="12.5703125" style="385" customWidth="1"/>
    <col min="4117" max="4117" width="13.85546875" style="385" customWidth="1"/>
    <col min="4118" max="4118" width="15" style="385" bestFit="1" customWidth="1"/>
    <col min="4119" max="4352" width="9.140625" style="385"/>
    <col min="4353" max="4353" width="1.7109375" style="385" customWidth="1"/>
    <col min="4354" max="4354" width="3.42578125" style="385" customWidth="1"/>
    <col min="4355" max="4355" width="31.85546875" style="385" bestFit="1" customWidth="1"/>
    <col min="4356" max="4356" width="12" style="385" customWidth="1"/>
    <col min="4357" max="4357" width="10.5703125" style="385" customWidth="1"/>
    <col min="4358" max="4358" width="11.28515625" style="385" customWidth="1"/>
    <col min="4359" max="4359" width="10" style="385" bestFit="1" customWidth="1"/>
    <col min="4360" max="4360" width="11" style="385" bestFit="1" customWidth="1"/>
    <col min="4361" max="4362" width="12" style="385" bestFit="1" customWidth="1"/>
    <col min="4363" max="4363" width="10" style="385" bestFit="1" customWidth="1"/>
    <col min="4364" max="4364" width="11" style="385" bestFit="1" customWidth="1"/>
    <col min="4365" max="4365" width="10" style="385" bestFit="1" customWidth="1"/>
    <col min="4366" max="4368" width="11" style="385" bestFit="1" customWidth="1"/>
    <col min="4369" max="4369" width="10" style="385" bestFit="1" customWidth="1"/>
    <col min="4370" max="4370" width="14" style="385" bestFit="1" customWidth="1"/>
    <col min="4371" max="4371" width="13.5703125" style="385" bestFit="1" customWidth="1"/>
    <col min="4372" max="4372" width="12.5703125" style="385" customWidth="1"/>
    <col min="4373" max="4373" width="13.85546875" style="385" customWidth="1"/>
    <col min="4374" max="4374" width="15" style="385" bestFit="1" customWidth="1"/>
    <col min="4375" max="4608" width="9.140625" style="385"/>
    <col min="4609" max="4609" width="1.7109375" style="385" customWidth="1"/>
    <col min="4610" max="4610" width="3.42578125" style="385" customWidth="1"/>
    <col min="4611" max="4611" width="31.85546875" style="385" bestFit="1" customWidth="1"/>
    <col min="4612" max="4612" width="12" style="385" customWidth="1"/>
    <col min="4613" max="4613" width="10.5703125" style="385" customWidth="1"/>
    <col min="4614" max="4614" width="11.28515625" style="385" customWidth="1"/>
    <col min="4615" max="4615" width="10" style="385" bestFit="1" customWidth="1"/>
    <col min="4616" max="4616" width="11" style="385" bestFit="1" customWidth="1"/>
    <col min="4617" max="4618" width="12" style="385" bestFit="1" customWidth="1"/>
    <col min="4619" max="4619" width="10" style="385" bestFit="1" customWidth="1"/>
    <col min="4620" max="4620" width="11" style="385" bestFit="1" customWidth="1"/>
    <col min="4621" max="4621" width="10" style="385" bestFit="1" customWidth="1"/>
    <col min="4622" max="4624" width="11" style="385" bestFit="1" customWidth="1"/>
    <col min="4625" max="4625" width="10" style="385" bestFit="1" customWidth="1"/>
    <col min="4626" max="4626" width="14" style="385" bestFit="1" customWidth="1"/>
    <col min="4627" max="4627" width="13.5703125" style="385" bestFit="1" customWidth="1"/>
    <col min="4628" max="4628" width="12.5703125" style="385" customWidth="1"/>
    <col min="4629" max="4629" width="13.85546875" style="385" customWidth="1"/>
    <col min="4630" max="4630" width="15" style="385" bestFit="1" customWidth="1"/>
    <col min="4631" max="4864" width="9.140625" style="385"/>
    <col min="4865" max="4865" width="1.7109375" style="385" customWidth="1"/>
    <col min="4866" max="4866" width="3.42578125" style="385" customWidth="1"/>
    <col min="4867" max="4867" width="31.85546875" style="385" bestFit="1" customWidth="1"/>
    <col min="4868" max="4868" width="12" style="385" customWidth="1"/>
    <col min="4869" max="4869" width="10.5703125" style="385" customWidth="1"/>
    <col min="4870" max="4870" width="11.28515625" style="385" customWidth="1"/>
    <col min="4871" max="4871" width="10" style="385" bestFit="1" customWidth="1"/>
    <col min="4872" max="4872" width="11" style="385" bestFit="1" customWidth="1"/>
    <col min="4873" max="4874" width="12" style="385" bestFit="1" customWidth="1"/>
    <col min="4875" max="4875" width="10" style="385" bestFit="1" customWidth="1"/>
    <col min="4876" max="4876" width="11" style="385" bestFit="1" customWidth="1"/>
    <col min="4877" max="4877" width="10" style="385" bestFit="1" customWidth="1"/>
    <col min="4878" max="4880" width="11" style="385" bestFit="1" customWidth="1"/>
    <col min="4881" max="4881" width="10" style="385" bestFit="1" customWidth="1"/>
    <col min="4882" max="4882" width="14" style="385" bestFit="1" customWidth="1"/>
    <col min="4883" max="4883" width="13.5703125" style="385" bestFit="1" customWidth="1"/>
    <col min="4884" max="4884" width="12.5703125" style="385" customWidth="1"/>
    <col min="4885" max="4885" width="13.85546875" style="385" customWidth="1"/>
    <col min="4886" max="4886" width="15" style="385" bestFit="1" customWidth="1"/>
    <col min="4887" max="5120" width="9.140625" style="385"/>
    <col min="5121" max="5121" width="1.7109375" style="385" customWidth="1"/>
    <col min="5122" max="5122" width="3.42578125" style="385" customWidth="1"/>
    <col min="5123" max="5123" width="31.85546875" style="385" bestFit="1" customWidth="1"/>
    <col min="5124" max="5124" width="12" style="385" customWidth="1"/>
    <col min="5125" max="5125" width="10.5703125" style="385" customWidth="1"/>
    <col min="5126" max="5126" width="11.28515625" style="385" customWidth="1"/>
    <col min="5127" max="5127" width="10" style="385" bestFit="1" customWidth="1"/>
    <col min="5128" max="5128" width="11" style="385" bestFit="1" customWidth="1"/>
    <col min="5129" max="5130" width="12" style="385" bestFit="1" customWidth="1"/>
    <col min="5131" max="5131" width="10" style="385" bestFit="1" customWidth="1"/>
    <col min="5132" max="5132" width="11" style="385" bestFit="1" customWidth="1"/>
    <col min="5133" max="5133" width="10" style="385" bestFit="1" customWidth="1"/>
    <col min="5134" max="5136" width="11" style="385" bestFit="1" customWidth="1"/>
    <col min="5137" max="5137" width="10" style="385" bestFit="1" customWidth="1"/>
    <col min="5138" max="5138" width="14" style="385" bestFit="1" customWidth="1"/>
    <col min="5139" max="5139" width="13.5703125" style="385" bestFit="1" customWidth="1"/>
    <col min="5140" max="5140" width="12.5703125" style="385" customWidth="1"/>
    <col min="5141" max="5141" width="13.85546875" style="385" customWidth="1"/>
    <col min="5142" max="5142" width="15" style="385" bestFit="1" customWidth="1"/>
    <col min="5143" max="5376" width="9.140625" style="385"/>
    <col min="5377" max="5377" width="1.7109375" style="385" customWidth="1"/>
    <col min="5378" max="5378" width="3.42578125" style="385" customWidth="1"/>
    <col min="5379" max="5379" width="31.85546875" style="385" bestFit="1" customWidth="1"/>
    <col min="5380" max="5380" width="12" style="385" customWidth="1"/>
    <col min="5381" max="5381" width="10.5703125" style="385" customWidth="1"/>
    <col min="5382" max="5382" width="11.28515625" style="385" customWidth="1"/>
    <col min="5383" max="5383" width="10" style="385" bestFit="1" customWidth="1"/>
    <col min="5384" max="5384" width="11" style="385" bestFit="1" customWidth="1"/>
    <col min="5385" max="5386" width="12" style="385" bestFit="1" customWidth="1"/>
    <col min="5387" max="5387" width="10" style="385" bestFit="1" customWidth="1"/>
    <col min="5388" max="5388" width="11" style="385" bestFit="1" customWidth="1"/>
    <col min="5389" max="5389" width="10" style="385" bestFit="1" customWidth="1"/>
    <col min="5390" max="5392" width="11" style="385" bestFit="1" customWidth="1"/>
    <col min="5393" max="5393" width="10" style="385" bestFit="1" customWidth="1"/>
    <col min="5394" max="5394" width="14" style="385" bestFit="1" customWidth="1"/>
    <col min="5395" max="5395" width="13.5703125" style="385" bestFit="1" customWidth="1"/>
    <col min="5396" max="5396" width="12.5703125" style="385" customWidth="1"/>
    <col min="5397" max="5397" width="13.85546875" style="385" customWidth="1"/>
    <col min="5398" max="5398" width="15" style="385" bestFit="1" customWidth="1"/>
    <col min="5399" max="5632" width="9.140625" style="385"/>
    <col min="5633" max="5633" width="1.7109375" style="385" customWidth="1"/>
    <col min="5634" max="5634" width="3.42578125" style="385" customWidth="1"/>
    <col min="5635" max="5635" width="31.85546875" style="385" bestFit="1" customWidth="1"/>
    <col min="5636" max="5636" width="12" style="385" customWidth="1"/>
    <col min="5637" max="5637" width="10.5703125" style="385" customWidth="1"/>
    <col min="5638" max="5638" width="11.28515625" style="385" customWidth="1"/>
    <col min="5639" max="5639" width="10" style="385" bestFit="1" customWidth="1"/>
    <col min="5640" max="5640" width="11" style="385" bestFit="1" customWidth="1"/>
    <col min="5641" max="5642" width="12" style="385" bestFit="1" customWidth="1"/>
    <col min="5643" max="5643" width="10" style="385" bestFit="1" customWidth="1"/>
    <col min="5644" max="5644" width="11" style="385" bestFit="1" customWidth="1"/>
    <col min="5645" max="5645" width="10" style="385" bestFit="1" customWidth="1"/>
    <col min="5646" max="5648" width="11" style="385" bestFit="1" customWidth="1"/>
    <col min="5649" max="5649" width="10" style="385" bestFit="1" customWidth="1"/>
    <col min="5650" max="5650" width="14" style="385" bestFit="1" customWidth="1"/>
    <col min="5651" max="5651" width="13.5703125" style="385" bestFit="1" customWidth="1"/>
    <col min="5652" max="5652" width="12.5703125" style="385" customWidth="1"/>
    <col min="5653" max="5653" width="13.85546875" style="385" customWidth="1"/>
    <col min="5654" max="5654" width="15" style="385" bestFit="1" customWidth="1"/>
    <col min="5655" max="5888" width="9.140625" style="385"/>
    <col min="5889" max="5889" width="1.7109375" style="385" customWidth="1"/>
    <col min="5890" max="5890" width="3.42578125" style="385" customWidth="1"/>
    <col min="5891" max="5891" width="31.85546875" style="385" bestFit="1" customWidth="1"/>
    <col min="5892" max="5892" width="12" style="385" customWidth="1"/>
    <col min="5893" max="5893" width="10.5703125" style="385" customWidth="1"/>
    <col min="5894" max="5894" width="11.28515625" style="385" customWidth="1"/>
    <col min="5895" max="5895" width="10" style="385" bestFit="1" customWidth="1"/>
    <col min="5896" max="5896" width="11" style="385" bestFit="1" customWidth="1"/>
    <col min="5897" max="5898" width="12" style="385" bestFit="1" customWidth="1"/>
    <col min="5899" max="5899" width="10" style="385" bestFit="1" customWidth="1"/>
    <col min="5900" max="5900" width="11" style="385" bestFit="1" customWidth="1"/>
    <col min="5901" max="5901" width="10" style="385" bestFit="1" customWidth="1"/>
    <col min="5902" max="5904" width="11" style="385" bestFit="1" customWidth="1"/>
    <col min="5905" max="5905" width="10" style="385" bestFit="1" customWidth="1"/>
    <col min="5906" max="5906" width="14" style="385" bestFit="1" customWidth="1"/>
    <col min="5907" max="5907" width="13.5703125" style="385" bestFit="1" customWidth="1"/>
    <col min="5908" max="5908" width="12.5703125" style="385" customWidth="1"/>
    <col min="5909" max="5909" width="13.85546875" style="385" customWidth="1"/>
    <col min="5910" max="5910" width="15" style="385" bestFit="1" customWidth="1"/>
    <col min="5911" max="6144" width="9.140625" style="385"/>
    <col min="6145" max="6145" width="1.7109375" style="385" customWidth="1"/>
    <col min="6146" max="6146" width="3.42578125" style="385" customWidth="1"/>
    <col min="6147" max="6147" width="31.85546875" style="385" bestFit="1" customWidth="1"/>
    <col min="6148" max="6148" width="12" style="385" customWidth="1"/>
    <col min="6149" max="6149" width="10.5703125" style="385" customWidth="1"/>
    <col min="6150" max="6150" width="11.28515625" style="385" customWidth="1"/>
    <col min="6151" max="6151" width="10" style="385" bestFit="1" customWidth="1"/>
    <col min="6152" max="6152" width="11" style="385" bestFit="1" customWidth="1"/>
    <col min="6153" max="6154" width="12" style="385" bestFit="1" customWidth="1"/>
    <col min="6155" max="6155" width="10" style="385" bestFit="1" customWidth="1"/>
    <col min="6156" max="6156" width="11" style="385" bestFit="1" customWidth="1"/>
    <col min="6157" max="6157" width="10" style="385" bestFit="1" customWidth="1"/>
    <col min="6158" max="6160" width="11" style="385" bestFit="1" customWidth="1"/>
    <col min="6161" max="6161" width="10" style="385" bestFit="1" customWidth="1"/>
    <col min="6162" max="6162" width="14" style="385" bestFit="1" customWidth="1"/>
    <col min="6163" max="6163" width="13.5703125" style="385" bestFit="1" customWidth="1"/>
    <col min="6164" max="6164" width="12.5703125" style="385" customWidth="1"/>
    <col min="6165" max="6165" width="13.85546875" style="385" customWidth="1"/>
    <col min="6166" max="6166" width="15" style="385" bestFit="1" customWidth="1"/>
    <col min="6167" max="6400" width="9.140625" style="385"/>
    <col min="6401" max="6401" width="1.7109375" style="385" customWidth="1"/>
    <col min="6402" max="6402" width="3.42578125" style="385" customWidth="1"/>
    <col min="6403" max="6403" width="31.85546875" style="385" bestFit="1" customWidth="1"/>
    <col min="6404" max="6404" width="12" style="385" customWidth="1"/>
    <col min="6405" max="6405" width="10.5703125" style="385" customWidth="1"/>
    <col min="6406" max="6406" width="11.28515625" style="385" customWidth="1"/>
    <col min="6407" max="6407" width="10" style="385" bestFit="1" customWidth="1"/>
    <col min="6408" max="6408" width="11" style="385" bestFit="1" customWidth="1"/>
    <col min="6409" max="6410" width="12" style="385" bestFit="1" customWidth="1"/>
    <col min="6411" max="6411" width="10" style="385" bestFit="1" customWidth="1"/>
    <col min="6412" max="6412" width="11" style="385" bestFit="1" customWidth="1"/>
    <col min="6413" max="6413" width="10" style="385" bestFit="1" customWidth="1"/>
    <col min="6414" max="6416" width="11" style="385" bestFit="1" customWidth="1"/>
    <col min="6417" max="6417" width="10" style="385" bestFit="1" customWidth="1"/>
    <col min="6418" max="6418" width="14" style="385" bestFit="1" customWidth="1"/>
    <col min="6419" max="6419" width="13.5703125" style="385" bestFit="1" customWidth="1"/>
    <col min="6420" max="6420" width="12.5703125" style="385" customWidth="1"/>
    <col min="6421" max="6421" width="13.85546875" style="385" customWidth="1"/>
    <col min="6422" max="6422" width="15" style="385" bestFit="1" customWidth="1"/>
    <col min="6423" max="6656" width="9.140625" style="385"/>
    <col min="6657" max="6657" width="1.7109375" style="385" customWidth="1"/>
    <col min="6658" max="6658" width="3.42578125" style="385" customWidth="1"/>
    <col min="6659" max="6659" width="31.85546875" style="385" bestFit="1" customWidth="1"/>
    <col min="6660" max="6660" width="12" style="385" customWidth="1"/>
    <col min="6661" max="6661" width="10.5703125" style="385" customWidth="1"/>
    <col min="6662" max="6662" width="11.28515625" style="385" customWidth="1"/>
    <col min="6663" max="6663" width="10" style="385" bestFit="1" customWidth="1"/>
    <col min="6664" max="6664" width="11" style="385" bestFit="1" customWidth="1"/>
    <col min="6665" max="6666" width="12" style="385" bestFit="1" customWidth="1"/>
    <col min="6667" max="6667" width="10" style="385" bestFit="1" customWidth="1"/>
    <col min="6668" max="6668" width="11" style="385" bestFit="1" customWidth="1"/>
    <col min="6669" max="6669" width="10" style="385" bestFit="1" customWidth="1"/>
    <col min="6670" max="6672" width="11" style="385" bestFit="1" customWidth="1"/>
    <col min="6673" max="6673" width="10" style="385" bestFit="1" customWidth="1"/>
    <col min="6674" max="6674" width="14" style="385" bestFit="1" customWidth="1"/>
    <col min="6675" max="6675" width="13.5703125" style="385" bestFit="1" customWidth="1"/>
    <col min="6676" max="6676" width="12.5703125" style="385" customWidth="1"/>
    <col min="6677" max="6677" width="13.85546875" style="385" customWidth="1"/>
    <col min="6678" max="6678" width="15" style="385" bestFit="1" customWidth="1"/>
    <col min="6679" max="6912" width="9.140625" style="385"/>
    <col min="6913" max="6913" width="1.7109375" style="385" customWidth="1"/>
    <col min="6914" max="6914" width="3.42578125" style="385" customWidth="1"/>
    <col min="6915" max="6915" width="31.85546875" style="385" bestFit="1" customWidth="1"/>
    <col min="6916" max="6916" width="12" style="385" customWidth="1"/>
    <col min="6917" max="6917" width="10.5703125" style="385" customWidth="1"/>
    <col min="6918" max="6918" width="11.28515625" style="385" customWidth="1"/>
    <col min="6919" max="6919" width="10" style="385" bestFit="1" customWidth="1"/>
    <col min="6920" max="6920" width="11" style="385" bestFit="1" customWidth="1"/>
    <col min="6921" max="6922" width="12" style="385" bestFit="1" customWidth="1"/>
    <col min="6923" max="6923" width="10" style="385" bestFit="1" customWidth="1"/>
    <col min="6924" max="6924" width="11" style="385" bestFit="1" customWidth="1"/>
    <col min="6925" max="6925" width="10" style="385" bestFit="1" customWidth="1"/>
    <col min="6926" max="6928" width="11" style="385" bestFit="1" customWidth="1"/>
    <col min="6929" max="6929" width="10" style="385" bestFit="1" customWidth="1"/>
    <col min="6930" max="6930" width="14" style="385" bestFit="1" customWidth="1"/>
    <col min="6931" max="6931" width="13.5703125" style="385" bestFit="1" customWidth="1"/>
    <col min="6932" max="6932" width="12.5703125" style="385" customWidth="1"/>
    <col min="6933" max="6933" width="13.85546875" style="385" customWidth="1"/>
    <col min="6934" max="6934" width="15" style="385" bestFit="1" customWidth="1"/>
    <col min="6935" max="7168" width="9.140625" style="385"/>
    <col min="7169" max="7169" width="1.7109375" style="385" customWidth="1"/>
    <col min="7170" max="7170" width="3.42578125" style="385" customWidth="1"/>
    <col min="7171" max="7171" width="31.85546875" style="385" bestFit="1" customWidth="1"/>
    <col min="7172" max="7172" width="12" style="385" customWidth="1"/>
    <col min="7173" max="7173" width="10.5703125" style="385" customWidth="1"/>
    <col min="7174" max="7174" width="11.28515625" style="385" customWidth="1"/>
    <col min="7175" max="7175" width="10" style="385" bestFit="1" customWidth="1"/>
    <col min="7176" max="7176" width="11" style="385" bestFit="1" customWidth="1"/>
    <col min="7177" max="7178" width="12" style="385" bestFit="1" customWidth="1"/>
    <col min="7179" max="7179" width="10" style="385" bestFit="1" customWidth="1"/>
    <col min="7180" max="7180" width="11" style="385" bestFit="1" customWidth="1"/>
    <col min="7181" max="7181" width="10" style="385" bestFit="1" customWidth="1"/>
    <col min="7182" max="7184" width="11" style="385" bestFit="1" customWidth="1"/>
    <col min="7185" max="7185" width="10" style="385" bestFit="1" customWidth="1"/>
    <col min="7186" max="7186" width="14" style="385" bestFit="1" customWidth="1"/>
    <col min="7187" max="7187" width="13.5703125" style="385" bestFit="1" customWidth="1"/>
    <col min="7188" max="7188" width="12.5703125" style="385" customWidth="1"/>
    <col min="7189" max="7189" width="13.85546875" style="385" customWidth="1"/>
    <col min="7190" max="7190" width="15" style="385" bestFit="1" customWidth="1"/>
    <col min="7191" max="7424" width="9.140625" style="385"/>
    <col min="7425" max="7425" width="1.7109375" style="385" customWidth="1"/>
    <col min="7426" max="7426" width="3.42578125" style="385" customWidth="1"/>
    <col min="7427" max="7427" width="31.85546875" style="385" bestFit="1" customWidth="1"/>
    <col min="7428" max="7428" width="12" style="385" customWidth="1"/>
    <col min="7429" max="7429" width="10.5703125" style="385" customWidth="1"/>
    <col min="7430" max="7430" width="11.28515625" style="385" customWidth="1"/>
    <col min="7431" max="7431" width="10" style="385" bestFit="1" customWidth="1"/>
    <col min="7432" max="7432" width="11" style="385" bestFit="1" customWidth="1"/>
    <col min="7433" max="7434" width="12" style="385" bestFit="1" customWidth="1"/>
    <col min="7435" max="7435" width="10" style="385" bestFit="1" customWidth="1"/>
    <col min="7436" max="7436" width="11" style="385" bestFit="1" customWidth="1"/>
    <col min="7437" max="7437" width="10" style="385" bestFit="1" customWidth="1"/>
    <col min="7438" max="7440" width="11" style="385" bestFit="1" customWidth="1"/>
    <col min="7441" max="7441" width="10" style="385" bestFit="1" customWidth="1"/>
    <col min="7442" max="7442" width="14" style="385" bestFit="1" customWidth="1"/>
    <col min="7443" max="7443" width="13.5703125" style="385" bestFit="1" customWidth="1"/>
    <col min="7444" max="7444" width="12.5703125" style="385" customWidth="1"/>
    <col min="7445" max="7445" width="13.85546875" style="385" customWidth="1"/>
    <col min="7446" max="7446" width="15" style="385" bestFit="1" customWidth="1"/>
    <col min="7447" max="7680" width="9.140625" style="385"/>
    <col min="7681" max="7681" width="1.7109375" style="385" customWidth="1"/>
    <col min="7682" max="7682" width="3.42578125" style="385" customWidth="1"/>
    <col min="7683" max="7683" width="31.85546875" style="385" bestFit="1" customWidth="1"/>
    <col min="7684" max="7684" width="12" style="385" customWidth="1"/>
    <col min="7685" max="7685" width="10.5703125" style="385" customWidth="1"/>
    <col min="7686" max="7686" width="11.28515625" style="385" customWidth="1"/>
    <col min="7687" max="7687" width="10" style="385" bestFit="1" customWidth="1"/>
    <col min="7688" max="7688" width="11" style="385" bestFit="1" customWidth="1"/>
    <col min="7689" max="7690" width="12" style="385" bestFit="1" customWidth="1"/>
    <col min="7691" max="7691" width="10" style="385" bestFit="1" customWidth="1"/>
    <col min="7692" max="7692" width="11" style="385" bestFit="1" customWidth="1"/>
    <col min="7693" max="7693" width="10" style="385" bestFit="1" customWidth="1"/>
    <col min="7694" max="7696" width="11" style="385" bestFit="1" customWidth="1"/>
    <col min="7697" max="7697" width="10" style="385" bestFit="1" customWidth="1"/>
    <col min="7698" max="7698" width="14" style="385" bestFit="1" customWidth="1"/>
    <col min="7699" max="7699" width="13.5703125" style="385" bestFit="1" customWidth="1"/>
    <col min="7700" max="7700" width="12.5703125" style="385" customWidth="1"/>
    <col min="7701" max="7701" width="13.85546875" style="385" customWidth="1"/>
    <col min="7702" max="7702" width="15" style="385" bestFit="1" customWidth="1"/>
    <col min="7703" max="7936" width="9.140625" style="385"/>
    <col min="7937" max="7937" width="1.7109375" style="385" customWidth="1"/>
    <col min="7938" max="7938" width="3.42578125" style="385" customWidth="1"/>
    <col min="7939" max="7939" width="31.85546875" style="385" bestFit="1" customWidth="1"/>
    <col min="7940" max="7940" width="12" style="385" customWidth="1"/>
    <col min="7941" max="7941" width="10.5703125" style="385" customWidth="1"/>
    <col min="7942" max="7942" width="11.28515625" style="385" customWidth="1"/>
    <col min="7943" max="7943" width="10" style="385" bestFit="1" customWidth="1"/>
    <col min="7944" max="7944" width="11" style="385" bestFit="1" customWidth="1"/>
    <col min="7945" max="7946" width="12" style="385" bestFit="1" customWidth="1"/>
    <col min="7947" max="7947" width="10" style="385" bestFit="1" customWidth="1"/>
    <col min="7948" max="7948" width="11" style="385" bestFit="1" customWidth="1"/>
    <col min="7949" max="7949" width="10" style="385" bestFit="1" customWidth="1"/>
    <col min="7950" max="7952" width="11" style="385" bestFit="1" customWidth="1"/>
    <col min="7953" max="7953" width="10" style="385" bestFit="1" customWidth="1"/>
    <col min="7954" max="7954" width="14" style="385" bestFit="1" customWidth="1"/>
    <col min="7955" max="7955" width="13.5703125" style="385" bestFit="1" customWidth="1"/>
    <col min="7956" max="7956" width="12.5703125" style="385" customWidth="1"/>
    <col min="7957" max="7957" width="13.85546875" style="385" customWidth="1"/>
    <col min="7958" max="7958" width="15" style="385" bestFit="1" customWidth="1"/>
    <col min="7959" max="8192" width="9.140625" style="385"/>
    <col min="8193" max="8193" width="1.7109375" style="385" customWidth="1"/>
    <col min="8194" max="8194" width="3.42578125" style="385" customWidth="1"/>
    <col min="8195" max="8195" width="31.85546875" style="385" bestFit="1" customWidth="1"/>
    <col min="8196" max="8196" width="12" style="385" customWidth="1"/>
    <col min="8197" max="8197" width="10.5703125" style="385" customWidth="1"/>
    <col min="8198" max="8198" width="11.28515625" style="385" customWidth="1"/>
    <col min="8199" max="8199" width="10" style="385" bestFit="1" customWidth="1"/>
    <col min="8200" max="8200" width="11" style="385" bestFit="1" customWidth="1"/>
    <col min="8201" max="8202" width="12" style="385" bestFit="1" customWidth="1"/>
    <col min="8203" max="8203" width="10" style="385" bestFit="1" customWidth="1"/>
    <col min="8204" max="8204" width="11" style="385" bestFit="1" customWidth="1"/>
    <col min="8205" max="8205" width="10" style="385" bestFit="1" customWidth="1"/>
    <col min="8206" max="8208" width="11" style="385" bestFit="1" customWidth="1"/>
    <col min="8209" max="8209" width="10" style="385" bestFit="1" customWidth="1"/>
    <col min="8210" max="8210" width="14" style="385" bestFit="1" customWidth="1"/>
    <col min="8211" max="8211" width="13.5703125" style="385" bestFit="1" customWidth="1"/>
    <col min="8212" max="8212" width="12.5703125" style="385" customWidth="1"/>
    <col min="8213" max="8213" width="13.85546875" style="385" customWidth="1"/>
    <col min="8214" max="8214" width="15" style="385" bestFit="1" customWidth="1"/>
    <col min="8215" max="8448" width="9.140625" style="385"/>
    <col min="8449" max="8449" width="1.7109375" style="385" customWidth="1"/>
    <col min="8450" max="8450" width="3.42578125" style="385" customWidth="1"/>
    <col min="8451" max="8451" width="31.85546875" style="385" bestFit="1" customWidth="1"/>
    <col min="8452" max="8452" width="12" style="385" customWidth="1"/>
    <col min="8453" max="8453" width="10.5703125" style="385" customWidth="1"/>
    <col min="8454" max="8454" width="11.28515625" style="385" customWidth="1"/>
    <col min="8455" max="8455" width="10" style="385" bestFit="1" customWidth="1"/>
    <col min="8456" max="8456" width="11" style="385" bestFit="1" customWidth="1"/>
    <col min="8457" max="8458" width="12" style="385" bestFit="1" customWidth="1"/>
    <col min="8459" max="8459" width="10" style="385" bestFit="1" customWidth="1"/>
    <col min="8460" max="8460" width="11" style="385" bestFit="1" customWidth="1"/>
    <col min="8461" max="8461" width="10" style="385" bestFit="1" customWidth="1"/>
    <col min="8462" max="8464" width="11" style="385" bestFit="1" customWidth="1"/>
    <col min="8465" max="8465" width="10" style="385" bestFit="1" customWidth="1"/>
    <col min="8466" max="8466" width="14" style="385" bestFit="1" customWidth="1"/>
    <col min="8467" max="8467" width="13.5703125" style="385" bestFit="1" customWidth="1"/>
    <col min="8468" max="8468" width="12.5703125" style="385" customWidth="1"/>
    <col min="8469" max="8469" width="13.85546875" style="385" customWidth="1"/>
    <col min="8470" max="8470" width="15" style="385" bestFit="1" customWidth="1"/>
    <col min="8471" max="8704" width="9.140625" style="385"/>
    <col min="8705" max="8705" width="1.7109375" style="385" customWidth="1"/>
    <col min="8706" max="8706" width="3.42578125" style="385" customWidth="1"/>
    <col min="8707" max="8707" width="31.85546875" style="385" bestFit="1" customWidth="1"/>
    <col min="8708" max="8708" width="12" style="385" customWidth="1"/>
    <col min="8709" max="8709" width="10.5703125" style="385" customWidth="1"/>
    <col min="8710" max="8710" width="11.28515625" style="385" customWidth="1"/>
    <col min="8711" max="8711" width="10" style="385" bestFit="1" customWidth="1"/>
    <col min="8712" max="8712" width="11" style="385" bestFit="1" customWidth="1"/>
    <col min="8713" max="8714" width="12" style="385" bestFit="1" customWidth="1"/>
    <col min="8715" max="8715" width="10" style="385" bestFit="1" customWidth="1"/>
    <col min="8716" max="8716" width="11" style="385" bestFit="1" customWidth="1"/>
    <col min="8717" max="8717" width="10" style="385" bestFit="1" customWidth="1"/>
    <col min="8718" max="8720" width="11" style="385" bestFit="1" customWidth="1"/>
    <col min="8721" max="8721" width="10" style="385" bestFit="1" customWidth="1"/>
    <col min="8722" max="8722" width="14" style="385" bestFit="1" customWidth="1"/>
    <col min="8723" max="8723" width="13.5703125" style="385" bestFit="1" customWidth="1"/>
    <col min="8724" max="8724" width="12.5703125" style="385" customWidth="1"/>
    <col min="8725" max="8725" width="13.85546875" style="385" customWidth="1"/>
    <col min="8726" max="8726" width="15" style="385" bestFit="1" customWidth="1"/>
    <col min="8727" max="8960" width="9.140625" style="385"/>
    <col min="8961" max="8961" width="1.7109375" style="385" customWidth="1"/>
    <col min="8962" max="8962" width="3.42578125" style="385" customWidth="1"/>
    <col min="8963" max="8963" width="31.85546875" style="385" bestFit="1" customWidth="1"/>
    <col min="8964" max="8964" width="12" style="385" customWidth="1"/>
    <col min="8965" max="8965" width="10.5703125" style="385" customWidth="1"/>
    <col min="8966" max="8966" width="11.28515625" style="385" customWidth="1"/>
    <col min="8967" max="8967" width="10" style="385" bestFit="1" customWidth="1"/>
    <col min="8968" max="8968" width="11" style="385" bestFit="1" customWidth="1"/>
    <col min="8969" max="8970" width="12" style="385" bestFit="1" customWidth="1"/>
    <col min="8971" max="8971" width="10" style="385" bestFit="1" customWidth="1"/>
    <col min="8972" max="8972" width="11" style="385" bestFit="1" customWidth="1"/>
    <col min="8973" max="8973" width="10" style="385" bestFit="1" customWidth="1"/>
    <col min="8974" max="8976" width="11" style="385" bestFit="1" customWidth="1"/>
    <col min="8977" max="8977" width="10" style="385" bestFit="1" customWidth="1"/>
    <col min="8978" max="8978" width="14" style="385" bestFit="1" customWidth="1"/>
    <col min="8979" max="8979" width="13.5703125" style="385" bestFit="1" customWidth="1"/>
    <col min="8980" max="8980" width="12.5703125" style="385" customWidth="1"/>
    <col min="8981" max="8981" width="13.85546875" style="385" customWidth="1"/>
    <col min="8982" max="8982" width="15" style="385" bestFit="1" customWidth="1"/>
    <col min="8983" max="9216" width="9.140625" style="385"/>
    <col min="9217" max="9217" width="1.7109375" style="385" customWidth="1"/>
    <col min="9218" max="9218" width="3.42578125" style="385" customWidth="1"/>
    <col min="9219" max="9219" width="31.85546875" style="385" bestFit="1" customWidth="1"/>
    <col min="9220" max="9220" width="12" style="385" customWidth="1"/>
    <col min="9221" max="9221" width="10.5703125" style="385" customWidth="1"/>
    <col min="9222" max="9222" width="11.28515625" style="385" customWidth="1"/>
    <col min="9223" max="9223" width="10" style="385" bestFit="1" customWidth="1"/>
    <col min="9224" max="9224" width="11" style="385" bestFit="1" customWidth="1"/>
    <col min="9225" max="9226" width="12" style="385" bestFit="1" customWidth="1"/>
    <col min="9227" max="9227" width="10" style="385" bestFit="1" customWidth="1"/>
    <col min="9228" max="9228" width="11" style="385" bestFit="1" customWidth="1"/>
    <col min="9229" max="9229" width="10" style="385" bestFit="1" customWidth="1"/>
    <col min="9230" max="9232" width="11" style="385" bestFit="1" customWidth="1"/>
    <col min="9233" max="9233" width="10" style="385" bestFit="1" customWidth="1"/>
    <col min="9234" max="9234" width="14" style="385" bestFit="1" customWidth="1"/>
    <col min="9235" max="9235" width="13.5703125" style="385" bestFit="1" customWidth="1"/>
    <col min="9236" max="9236" width="12.5703125" style="385" customWidth="1"/>
    <col min="9237" max="9237" width="13.85546875" style="385" customWidth="1"/>
    <col min="9238" max="9238" width="15" style="385" bestFit="1" customWidth="1"/>
    <col min="9239" max="9472" width="9.140625" style="385"/>
    <col min="9473" max="9473" width="1.7109375" style="385" customWidth="1"/>
    <col min="9474" max="9474" width="3.42578125" style="385" customWidth="1"/>
    <col min="9475" max="9475" width="31.85546875" style="385" bestFit="1" customWidth="1"/>
    <col min="9476" max="9476" width="12" style="385" customWidth="1"/>
    <col min="9477" max="9477" width="10.5703125" style="385" customWidth="1"/>
    <col min="9478" max="9478" width="11.28515625" style="385" customWidth="1"/>
    <col min="9479" max="9479" width="10" style="385" bestFit="1" customWidth="1"/>
    <col min="9480" max="9480" width="11" style="385" bestFit="1" customWidth="1"/>
    <col min="9481" max="9482" width="12" style="385" bestFit="1" customWidth="1"/>
    <col min="9483" max="9483" width="10" style="385" bestFit="1" customWidth="1"/>
    <col min="9484" max="9484" width="11" style="385" bestFit="1" customWidth="1"/>
    <col min="9485" max="9485" width="10" style="385" bestFit="1" customWidth="1"/>
    <col min="9486" max="9488" width="11" style="385" bestFit="1" customWidth="1"/>
    <col min="9489" max="9489" width="10" style="385" bestFit="1" customWidth="1"/>
    <col min="9490" max="9490" width="14" style="385" bestFit="1" customWidth="1"/>
    <col min="9491" max="9491" width="13.5703125" style="385" bestFit="1" customWidth="1"/>
    <col min="9492" max="9492" width="12.5703125" style="385" customWidth="1"/>
    <col min="9493" max="9493" width="13.85546875" style="385" customWidth="1"/>
    <col min="9494" max="9494" width="15" style="385" bestFit="1" customWidth="1"/>
    <col min="9495" max="9728" width="9.140625" style="385"/>
    <col min="9729" max="9729" width="1.7109375" style="385" customWidth="1"/>
    <col min="9730" max="9730" width="3.42578125" style="385" customWidth="1"/>
    <col min="9731" max="9731" width="31.85546875" style="385" bestFit="1" customWidth="1"/>
    <col min="9732" max="9732" width="12" style="385" customWidth="1"/>
    <col min="9733" max="9733" width="10.5703125" style="385" customWidth="1"/>
    <col min="9734" max="9734" width="11.28515625" style="385" customWidth="1"/>
    <col min="9735" max="9735" width="10" style="385" bestFit="1" customWidth="1"/>
    <col min="9736" max="9736" width="11" style="385" bestFit="1" customWidth="1"/>
    <col min="9737" max="9738" width="12" style="385" bestFit="1" customWidth="1"/>
    <col min="9739" max="9739" width="10" style="385" bestFit="1" customWidth="1"/>
    <col min="9740" max="9740" width="11" style="385" bestFit="1" customWidth="1"/>
    <col min="9741" max="9741" width="10" style="385" bestFit="1" customWidth="1"/>
    <col min="9742" max="9744" width="11" style="385" bestFit="1" customWidth="1"/>
    <col min="9745" max="9745" width="10" style="385" bestFit="1" customWidth="1"/>
    <col min="9746" max="9746" width="14" style="385" bestFit="1" customWidth="1"/>
    <col min="9747" max="9747" width="13.5703125" style="385" bestFit="1" customWidth="1"/>
    <col min="9748" max="9748" width="12.5703125" style="385" customWidth="1"/>
    <col min="9749" max="9749" width="13.85546875" style="385" customWidth="1"/>
    <col min="9750" max="9750" width="15" style="385" bestFit="1" customWidth="1"/>
    <col min="9751" max="9984" width="9.140625" style="385"/>
    <col min="9985" max="9985" width="1.7109375" style="385" customWidth="1"/>
    <col min="9986" max="9986" width="3.42578125" style="385" customWidth="1"/>
    <col min="9987" max="9987" width="31.85546875" style="385" bestFit="1" customWidth="1"/>
    <col min="9988" max="9988" width="12" style="385" customWidth="1"/>
    <col min="9989" max="9989" width="10.5703125" style="385" customWidth="1"/>
    <col min="9990" max="9990" width="11.28515625" style="385" customWidth="1"/>
    <col min="9991" max="9991" width="10" style="385" bestFit="1" customWidth="1"/>
    <col min="9992" max="9992" width="11" style="385" bestFit="1" customWidth="1"/>
    <col min="9993" max="9994" width="12" style="385" bestFit="1" customWidth="1"/>
    <col min="9995" max="9995" width="10" style="385" bestFit="1" customWidth="1"/>
    <col min="9996" max="9996" width="11" style="385" bestFit="1" customWidth="1"/>
    <col min="9997" max="9997" width="10" style="385" bestFit="1" customWidth="1"/>
    <col min="9998" max="10000" width="11" style="385" bestFit="1" customWidth="1"/>
    <col min="10001" max="10001" width="10" style="385" bestFit="1" customWidth="1"/>
    <col min="10002" max="10002" width="14" style="385" bestFit="1" customWidth="1"/>
    <col min="10003" max="10003" width="13.5703125" style="385" bestFit="1" customWidth="1"/>
    <col min="10004" max="10004" width="12.5703125" style="385" customWidth="1"/>
    <col min="10005" max="10005" width="13.85546875" style="385" customWidth="1"/>
    <col min="10006" max="10006" width="15" style="385" bestFit="1" customWidth="1"/>
    <col min="10007" max="10240" width="9.140625" style="385"/>
    <col min="10241" max="10241" width="1.7109375" style="385" customWidth="1"/>
    <col min="10242" max="10242" width="3.42578125" style="385" customWidth="1"/>
    <col min="10243" max="10243" width="31.85546875" style="385" bestFit="1" customWidth="1"/>
    <col min="10244" max="10244" width="12" style="385" customWidth="1"/>
    <col min="10245" max="10245" width="10.5703125" style="385" customWidth="1"/>
    <col min="10246" max="10246" width="11.28515625" style="385" customWidth="1"/>
    <col min="10247" max="10247" width="10" style="385" bestFit="1" customWidth="1"/>
    <col min="10248" max="10248" width="11" style="385" bestFit="1" customWidth="1"/>
    <col min="10249" max="10250" width="12" style="385" bestFit="1" customWidth="1"/>
    <col min="10251" max="10251" width="10" style="385" bestFit="1" customWidth="1"/>
    <col min="10252" max="10252" width="11" style="385" bestFit="1" customWidth="1"/>
    <col min="10253" max="10253" width="10" style="385" bestFit="1" customWidth="1"/>
    <col min="10254" max="10256" width="11" style="385" bestFit="1" customWidth="1"/>
    <col min="10257" max="10257" width="10" style="385" bestFit="1" customWidth="1"/>
    <col min="10258" max="10258" width="14" style="385" bestFit="1" customWidth="1"/>
    <col min="10259" max="10259" width="13.5703125" style="385" bestFit="1" customWidth="1"/>
    <col min="10260" max="10260" width="12.5703125" style="385" customWidth="1"/>
    <col min="10261" max="10261" width="13.85546875" style="385" customWidth="1"/>
    <col min="10262" max="10262" width="15" style="385" bestFit="1" customWidth="1"/>
    <col min="10263" max="10496" width="9.140625" style="385"/>
    <col min="10497" max="10497" width="1.7109375" style="385" customWidth="1"/>
    <col min="10498" max="10498" width="3.42578125" style="385" customWidth="1"/>
    <col min="10499" max="10499" width="31.85546875" style="385" bestFit="1" customWidth="1"/>
    <col min="10500" max="10500" width="12" style="385" customWidth="1"/>
    <col min="10501" max="10501" width="10.5703125" style="385" customWidth="1"/>
    <col min="10502" max="10502" width="11.28515625" style="385" customWidth="1"/>
    <col min="10503" max="10503" width="10" style="385" bestFit="1" customWidth="1"/>
    <col min="10504" max="10504" width="11" style="385" bestFit="1" customWidth="1"/>
    <col min="10505" max="10506" width="12" style="385" bestFit="1" customWidth="1"/>
    <col min="10507" max="10507" width="10" style="385" bestFit="1" customWidth="1"/>
    <col min="10508" max="10508" width="11" style="385" bestFit="1" customWidth="1"/>
    <col min="10509" max="10509" width="10" style="385" bestFit="1" customWidth="1"/>
    <col min="10510" max="10512" width="11" style="385" bestFit="1" customWidth="1"/>
    <col min="10513" max="10513" width="10" style="385" bestFit="1" customWidth="1"/>
    <col min="10514" max="10514" width="14" style="385" bestFit="1" customWidth="1"/>
    <col min="10515" max="10515" width="13.5703125" style="385" bestFit="1" customWidth="1"/>
    <col min="10516" max="10516" width="12.5703125" style="385" customWidth="1"/>
    <col min="10517" max="10517" width="13.85546875" style="385" customWidth="1"/>
    <col min="10518" max="10518" width="15" style="385" bestFit="1" customWidth="1"/>
    <col min="10519" max="10752" width="9.140625" style="385"/>
    <col min="10753" max="10753" width="1.7109375" style="385" customWidth="1"/>
    <col min="10754" max="10754" width="3.42578125" style="385" customWidth="1"/>
    <col min="10755" max="10755" width="31.85546875" style="385" bestFit="1" customWidth="1"/>
    <col min="10756" max="10756" width="12" style="385" customWidth="1"/>
    <col min="10757" max="10757" width="10.5703125" style="385" customWidth="1"/>
    <col min="10758" max="10758" width="11.28515625" style="385" customWidth="1"/>
    <col min="10759" max="10759" width="10" style="385" bestFit="1" customWidth="1"/>
    <col min="10760" max="10760" width="11" style="385" bestFit="1" customWidth="1"/>
    <col min="10761" max="10762" width="12" style="385" bestFit="1" customWidth="1"/>
    <col min="10763" max="10763" width="10" style="385" bestFit="1" customWidth="1"/>
    <col min="10764" max="10764" width="11" style="385" bestFit="1" customWidth="1"/>
    <col min="10765" max="10765" width="10" style="385" bestFit="1" customWidth="1"/>
    <col min="10766" max="10768" width="11" style="385" bestFit="1" customWidth="1"/>
    <col min="10769" max="10769" width="10" style="385" bestFit="1" customWidth="1"/>
    <col min="10770" max="10770" width="14" style="385" bestFit="1" customWidth="1"/>
    <col min="10771" max="10771" width="13.5703125" style="385" bestFit="1" customWidth="1"/>
    <col min="10772" max="10772" width="12.5703125" style="385" customWidth="1"/>
    <col min="10773" max="10773" width="13.85546875" style="385" customWidth="1"/>
    <col min="10774" max="10774" width="15" style="385" bestFit="1" customWidth="1"/>
    <col min="10775" max="11008" width="9.140625" style="385"/>
    <col min="11009" max="11009" width="1.7109375" style="385" customWidth="1"/>
    <col min="11010" max="11010" width="3.42578125" style="385" customWidth="1"/>
    <col min="11011" max="11011" width="31.85546875" style="385" bestFit="1" customWidth="1"/>
    <col min="11012" max="11012" width="12" style="385" customWidth="1"/>
    <col min="11013" max="11013" width="10.5703125" style="385" customWidth="1"/>
    <col min="11014" max="11014" width="11.28515625" style="385" customWidth="1"/>
    <col min="11015" max="11015" width="10" style="385" bestFit="1" customWidth="1"/>
    <col min="11016" max="11016" width="11" style="385" bestFit="1" customWidth="1"/>
    <col min="11017" max="11018" width="12" style="385" bestFit="1" customWidth="1"/>
    <col min="11019" max="11019" width="10" style="385" bestFit="1" customWidth="1"/>
    <col min="11020" max="11020" width="11" style="385" bestFit="1" customWidth="1"/>
    <col min="11021" max="11021" width="10" style="385" bestFit="1" customWidth="1"/>
    <col min="11022" max="11024" width="11" style="385" bestFit="1" customWidth="1"/>
    <col min="11025" max="11025" width="10" style="385" bestFit="1" customWidth="1"/>
    <col min="11026" max="11026" width="14" style="385" bestFit="1" customWidth="1"/>
    <col min="11027" max="11027" width="13.5703125" style="385" bestFit="1" customWidth="1"/>
    <col min="11028" max="11028" width="12.5703125" style="385" customWidth="1"/>
    <col min="11029" max="11029" width="13.85546875" style="385" customWidth="1"/>
    <col min="11030" max="11030" width="15" style="385" bestFit="1" customWidth="1"/>
    <col min="11031" max="11264" width="9.140625" style="385"/>
    <col min="11265" max="11265" width="1.7109375" style="385" customWidth="1"/>
    <col min="11266" max="11266" width="3.42578125" style="385" customWidth="1"/>
    <col min="11267" max="11267" width="31.85546875" style="385" bestFit="1" customWidth="1"/>
    <col min="11268" max="11268" width="12" style="385" customWidth="1"/>
    <col min="11269" max="11269" width="10.5703125" style="385" customWidth="1"/>
    <col min="11270" max="11270" width="11.28515625" style="385" customWidth="1"/>
    <col min="11271" max="11271" width="10" style="385" bestFit="1" customWidth="1"/>
    <col min="11272" max="11272" width="11" style="385" bestFit="1" customWidth="1"/>
    <col min="11273" max="11274" width="12" style="385" bestFit="1" customWidth="1"/>
    <col min="11275" max="11275" width="10" style="385" bestFit="1" customWidth="1"/>
    <col min="11276" max="11276" width="11" style="385" bestFit="1" customWidth="1"/>
    <col min="11277" max="11277" width="10" style="385" bestFit="1" customWidth="1"/>
    <col min="11278" max="11280" width="11" style="385" bestFit="1" customWidth="1"/>
    <col min="11281" max="11281" width="10" style="385" bestFit="1" customWidth="1"/>
    <col min="11282" max="11282" width="14" style="385" bestFit="1" customWidth="1"/>
    <col min="11283" max="11283" width="13.5703125" style="385" bestFit="1" customWidth="1"/>
    <col min="11284" max="11284" width="12.5703125" style="385" customWidth="1"/>
    <col min="11285" max="11285" width="13.85546875" style="385" customWidth="1"/>
    <col min="11286" max="11286" width="15" style="385" bestFit="1" customWidth="1"/>
    <col min="11287" max="11520" width="9.140625" style="385"/>
    <col min="11521" max="11521" width="1.7109375" style="385" customWidth="1"/>
    <col min="11522" max="11522" width="3.42578125" style="385" customWidth="1"/>
    <col min="11523" max="11523" width="31.85546875" style="385" bestFit="1" customWidth="1"/>
    <col min="11524" max="11524" width="12" style="385" customWidth="1"/>
    <col min="11525" max="11525" width="10.5703125" style="385" customWidth="1"/>
    <col min="11526" max="11526" width="11.28515625" style="385" customWidth="1"/>
    <col min="11527" max="11527" width="10" style="385" bestFit="1" customWidth="1"/>
    <col min="11528" max="11528" width="11" style="385" bestFit="1" customWidth="1"/>
    <col min="11529" max="11530" width="12" style="385" bestFit="1" customWidth="1"/>
    <col min="11531" max="11531" width="10" style="385" bestFit="1" customWidth="1"/>
    <col min="11532" max="11532" width="11" style="385" bestFit="1" customWidth="1"/>
    <col min="11533" max="11533" width="10" style="385" bestFit="1" customWidth="1"/>
    <col min="11534" max="11536" width="11" style="385" bestFit="1" customWidth="1"/>
    <col min="11537" max="11537" width="10" style="385" bestFit="1" customWidth="1"/>
    <col min="11538" max="11538" width="14" style="385" bestFit="1" customWidth="1"/>
    <col min="11539" max="11539" width="13.5703125" style="385" bestFit="1" customWidth="1"/>
    <col min="11540" max="11540" width="12.5703125" style="385" customWidth="1"/>
    <col min="11541" max="11541" width="13.85546875" style="385" customWidth="1"/>
    <col min="11542" max="11542" width="15" style="385" bestFit="1" customWidth="1"/>
    <col min="11543" max="11776" width="9.140625" style="385"/>
    <col min="11777" max="11777" width="1.7109375" style="385" customWidth="1"/>
    <col min="11778" max="11778" width="3.42578125" style="385" customWidth="1"/>
    <col min="11779" max="11779" width="31.85546875" style="385" bestFit="1" customWidth="1"/>
    <col min="11780" max="11780" width="12" style="385" customWidth="1"/>
    <col min="11781" max="11781" width="10.5703125" style="385" customWidth="1"/>
    <col min="11782" max="11782" width="11.28515625" style="385" customWidth="1"/>
    <col min="11783" max="11783" width="10" style="385" bestFit="1" customWidth="1"/>
    <col min="11784" max="11784" width="11" style="385" bestFit="1" customWidth="1"/>
    <col min="11785" max="11786" width="12" style="385" bestFit="1" customWidth="1"/>
    <col min="11787" max="11787" width="10" style="385" bestFit="1" customWidth="1"/>
    <col min="11788" max="11788" width="11" style="385" bestFit="1" customWidth="1"/>
    <col min="11789" max="11789" width="10" style="385" bestFit="1" customWidth="1"/>
    <col min="11790" max="11792" width="11" style="385" bestFit="1" customWidth="1"/>
    <col min="11793" max="11793" width="10" style="385" bestFit="1" customWidth="1"/>
    <col min="11794" max="11794" width="14" style="385" bestFit="1" customWidth="1"/>
    <col min="11795" max="11795" width="13.5703125" style="385" bestFit="1" customWidth="1"/>
    <col min="11796" max="11796" width="12.5703125" style="385" customWidth="1"/>
    <col min="11797" max="11797" width="13.85546875" style="385" customWidth="1"/>
    <col min="11798" max="11798" width="15" style="385" bestFit="1" customWidth="1"/>
    <col min="11799" max="12032" width="9.140625" style="385"/>
    <col min="12033" max="12033" width="1.7109375" style="385" customWidth="1"/>
    <col min="12034" max="12034" width="3.42578125" style="385" customWidth="1"/>
    <col min="12035" max="12035" width="31.85546875" style="385" bestFit="1" customWidth="1"/>
    <col min="12036" max="12036" width="12" style="385" customWidth="1"/>
    <col min="12037" max="12037" width="10.5703125" style="385" customWidth="1"/>
    <col min="12038" max="12038" width="11.28515625" style="385" customWidth="1"/>
    <col min="12039" max="12039" width="10" style="385" bestFit="1" customWidth="1"/>
    <col min="12040" max="12040" width="11" style="385" bestFit="1" customWidth="1"/>
    <col min="12041" max="12042" width="12" style="385" bestFit="1" customWidth="1"/>
    <col min="12043" max="12043" width="10" style="385" bestFit="1" customWidth="1"/>
    <col min="12044" max="12044" width="11" style="385" bestFit="1" customWidth="1"/>
    <col min="12045" max="12045" width="10" style="385" bestFit="1" customWidth="1"/>
    <col min="12046" max="12048" width="11" style="385" bestFit="1" customWidth="1"/>
    <col min="12049" max="12049" width="10" style="385" bestFit="1" customWidth="1"/>
    <col min="12050" max="12050" width="14" style="385" bestFit="1" customWidth="1"/>
    <col min="12051" max="12051" width="13.5703125" style="385" bestFit="1" customWidth="1"/>
    <col min="12052" max="12052" width="12.5703125" style="385" customWidth="1"/>
    <col min="12053" max="12053" width="13.85546875" style="385" customWidth="1"/>
    <col min="12054" max="12054" width="15" style="385" bestFit="1" customWidth="1"/>
    <col min="12055" max="12288" width="9.140625" style="385"/>
    <col min="12289" max="12289" width="1.7109375" style="385" customWidth="1"/>
    <col min="12290" max="12290" width="3.42578125" style="385" customWidth="1"/>
    <col min="12291" max="12291" width="31.85546875" style="385" bestFit="1" customWidth="1"/>
    <col min="12292" max="12292" width="12" style="385" customWidth="1"/>
    <col min="12293" max="12293" width="10.5703125" style="385" customWidth="1"/>
    <col min="12294" max="12294" width="11.28515625" style="385" customWidth="1"/>
    <col min="12295" max="12295" width="10" style="385" bestFit="1" customWidth="1"/>
    <col min="12296" max="12296" width="11" style="385" bestFit="1" customWidth="1"/>
    <col min="12297" max="12298" width="12" style="385" bestFit="1" customWidth="1"/>
    <col min="12299" max="12299" width="10" style="385" bestFit="1" customWidth="1"/>
    <col min="12300" max="12300" width="11" style="385" bestFit="1" customWidth="1"/>
    <col min="12301" max="12301" width="10" style="385" bestFit="1" customWidth="1"/>
    <col min="12302" max="12304" width="11" style="385" bestFit="1" customWidth="1"/>
    <col min="12305" max="12305" width="10" style="385" bestFit="1" customWidth="1"/>
    <col min="12306" max="12306" width="14" style="385" bestFit="1" customWidth="1"/>
    <col min="12307" max="12307" width="13.5703125" style="385" bestFit="1" customWidth="1"/>
    <col min="12308" max="12308" width="12.5703125" style="385" customWidth="1"/>
    <col min="12309" max="12309" width="13.85546875" style="385" customWidth="1"/>
    <col min="12310" max="12310" width="15" style="385" bestFit="1" customWidth="1"/>
    <col min="12311" max="12544" width="9.140625" style="385"/>
    <col min="12545" max="12545" width="1.7109375" style="385" customWidth="1"/>
    <col min="12546" max="12546" width="3.42578125" style="385" customWidth="1"/>
    <col min="12547" max="12547" width="31.85546875" style="385" bestFit="1" customWidth="1"/>
    <col min="12548" max="12548" width="12" style="385" customWidth="1"/>
    <col min="12549" max="12549" width="10.5703125" style="385" customWidth="1"/>
    <col min="12550" max="12550" width="11.28515625" style="385" customWidth="1"/>
    <col min="12551" max="12551" width="10" style="385" bestFit="1" customWidth="1"/>
    <col min="12552" max="12552" width="11" style="385" bestFit="1" customWidth="1"/>
    <col min="12553" max="12554" width="12" style="385" bestFit="1" customWidth="1"/>
    <col min="12555" max="12555" width="10" style="385" bestFit="1" customWidth="1"/>
    <col min="12556" max="12556" width="11" style="385" bestFit="1" customWidth="1"/>
    <col min="12557" max="12557" width="10" style="385" bestFit="1" customWidth="1"/>
    <col min="12558" max="12560" width="11" style="385" bestFit="1" customWidth="1"/>
    <col min="12561" max="12561" width="10" style="385" bestFit="1" customWidth="1"/>
    <col min="12562" max="12562" width="14" style="385" bestFit="1" customWidth="1"/>
    <col min="12563" max="12563" width="13.5703125" style="385" bestFit="1" customWidth="1"/>
    <col min="12564" max="12564" width="12.5703125" style="385" customWidth="1"/>
    <col min="12565" max="12565" width="13.85546875" style="385" customWidth="1"/>
    <col min="12566" max="12566" width="15" style="385" bestFit="1" customWidth="1"/>
    <col min="12567" max="12800" width="9.140625" style="385"/>
    <col min="12801" max="12801" width="1.7109375" style="385" customWidth="1"/>
    <col min="12802" max="12802" width="3.42578125" style="385" customWidth="1"/>
    <col min="12803" max="12803" width="31.85546875" style="385" bestFit="1" customWidth="1"/>
    <col min="12804" max="12804" width="12" style="385" customWidth="1"/>
    <col min="12805" max="12805" width="10.5703125" style="385" customWidth="1"/>
    <col min="12806" max="12806" width="11.28515625" style="385" customWidth="1"/>
    <col min="12807" max="12807" width="10" style="385" bestFit="1" customWidth="1"/>
    <col min="12808" max="12808" width="11" style="385" bestFit="1" customWidth="1"/>
    <col min="12809" max="12810" width="12" style="385" bestFit="1" customWidth="1"/>
    <col min="12811" max="12811" width="10" style="385" bestFit="1" customWidth="1"/>
    <col min="12812" max="12812" width="11" style="385" bestFit="1" customWidth="1"/>
    <col min="12813" max="12813" width="10" style="385" bestFit="1" customWidth="1"/>
    <col min="12814" max="12816" width="11" style="385" bestFit="1" customWidth="1"/>
    <col min="12817" max="12817" width="10" style="385" bestFit="1" customWidth="1"/>
    <col min="12818" max="12818" width="14" style="385" bestFit="1" customWidth="1"/>
    <col min="12819" max="12819" width="13.5703125" style="385" bestFit="1" customWidth="1"/>
    <col min="12820" max="12820" width="12.5703125" style="385" customWidth="1"/>
    <col min="12821" max="12821" width="13.85546875" style="385" customWidth="1"/>
    <col min="12822" max="12822" width="15" style="385" bestFit="1" customWidth="1"/>
    <col min="12823" max="13056" width="9.140625" style="385"/>
    <col min="13057" max="13057" width="1.7109375" style="385" customWidth="1"/>
    <col min="13058" max="13058" width="3.42578125" style="385" customWidth="1"/>
    <col min="13059" max="13059" width="31.85546875" style="385" bestFit="1" customWidth="1"/>
    <col min="13060" max="13060" width="12" style="385" customWidth="1"/>
    <col min="13061" max="13061" width="10.5703125" style="385" customWidth="1"/>
    <col min="13062" max="13062" width="11.28515625" style="385" customWidth="1"/>
    <col min="13063" max="13063" width="10" style="385" bestFit="1" customWidth="1"/>
    <col min="13064" max="13064" width="11" style="385" bestFit="1" customWidth="1"/>
    <col min="13065" max="13066" width="12" style="385" bestFit="1" customWidth="1"/>
    <col min="13067" max="13067" width="10" style="385" bestFit="1" customWidth="1"/>
    <col min="13068" max="13068" width="11" style="385" bestFit="1" customWidth="1"/>
    <col min="13069" max="13069" width="10" style="385" bestFit="1" customWidth="1"/>
    <col min="13070" max="13072" width="11" style="385" bestFit="1" customWidth="1"/>
    <col min="13073" max="13073" width="10" style="385" bestFit="1" customWidth="1"/>
    <col min="13074" max="13074" width="14" style="385" bestFit="1" customWidth="1"/>
    <col min="13075" max="13075" width="13.5703125" style="385" bestFit="1" customWidth="1"/>
    <col min="13076" max="13076" width="12.5703125" style="385" customWidth="1"/>
    <col min="13077" max="13077" width="13.85546875" style="385" customWidth="1"/>
    <col min="13078" max="13078" width="15" style="385" bestFit="1" customWidth="1"/>
    <col min="13079" max="13312" width="9.140625" style="385"/>
    <col min="13313" max="13313" width="1.7109375" style="385" customWidth="1"/>
    <col min="13314" max="13314" width="3.42578125" style="385" customWidth="1"/>
    <col min="13315" max="13315" width="31.85546875" style="385" bestFit="1" customWidth="1"/>
    <col min="13316" max="13316" width="12" style="385" customWidth="1"/>
    <col min="13317" max="13317" width="10.5703125" style="385" customWidth="1"/>
    <col min="13318" max="13318" width="11.28515625" style="385" customWidth="1"/>
    <col min="13319" max="13319" width="10" style="385" bestFit="1" customWidth="1"/>
    <col min="13320" max="13320" width="11" style="385" bestFit="1" customWidth="1"/>
    <col min="13321" max="13322" width="12" style="385" bestFit="1" customWidth="1"/>
    <col min="13323" max="13323" width="10" style="385" bestFit="1" customWidth="1"/>
    <col min="13324" max="13324" width="11" style="385" bestFit="1" customWidth="1"/>
    <col min="13325" max="13325" width="10" style="385" bestFit="1" customWidth="1"/>
    <col min="13326" max="13328" width="11" style="385" bestFit="1" customWidth="1"/>
    <col min="13329" max="13329" width="10" style="385" bestFit="1" customWidth="1"/>
    <col min="13330" max="13330" width="14" style="385" bestFit="1" customWidth="1"/>
    <col min="13331" max="13331" width="13.5703125" style="385" bestFit="1" customWidth="1"/>
    <col min="13332" max="13332" width="12.5703125" style="385" customWidth="1"/>
    <col min="13333" max="13333" width="13.85546875" style="385" customWidth="1"/>
    <col min="13334" max="13334" width="15" style="385" bestFit="1" customWidth="1"/>
    <col min="13335" max="13568" width="9.140625" style="385"/>
    <col min="13569" max="13569" width="1.7109375" style="385" customWidth="1"/>
    <col min="13570" max="13570" width="3.42578125" style="385" customWidth="1"/>
    <col min="13571" max="13571" width="31.85546875" style="385" bestFit="1" customWidth="1"/>
    <col min="13572" max="13572" width="12" style="385" customWidth="1"/>
    <col min="13573" max="13573" width="10.5703125" style="385" customWidth="1"/>
    <col min="13574" max="13574" width="11.28515625" style="385" customWidth="1"/>
    <col min="13575" max="13575" width="10" style="385" bestFit="1" customWidth="1"/>
    <col min="13576" max="13576" width="11" style="385" bestFit="1" customWidth="1"/>
    <col min="13577" max="13578" width="12" style="385" bestFit="1" customWidth="1"/>
    <col min="13579" max="13579" width="10" style="385" bestFit="1" customWidth="1"/>
    <col min="13580" max="13580" width="11" style="385" bestFit="1" customWidth="1"/>
    <col min="13581" max="13581" width="10" style="385" bestFit="1" customWidth="1"/>
    <col min="13582" max="13584" width="11" style="385" bestFit="1" customWidth="1"/>
    <col min="13585" max="13585" width="10" style="385" bestFit="1" customWidth="1"/>
    <col min="13586" max="13586" width="14" style="385" bestFit="1" customWidth="1"/>
    <col min="13587" max="13587" width="13.5703125" style="385" bestFit="1" customWidth="1"/>
    <col min="13588" max="13588" width="12.5703125" style="385" customWidth="1"/>
    <col min="13589" max="13589" width="13.85546875" style="385" customWidth="1"/>
    <col min="13590" max="13590" width="15" style="385" bestFit="1" customWidth="1"/>
    <col min="13591" max="13824" width="9.140625" style="385"/>
    <col min="13825" max="13825" width="1.7109375" style="385" customWidth="1"/>
    <col min="13826" max="13826" width="3.42578125" style="385" customWidth="1"/>
    <col min="13827" max="13827" width="31.85546875" style="385" bestFit="1" customWidth="1"/>
    <col min="13828" max="13828" width="12" style="385" customWidth="1"/>
    <col min="13829" max="13829" width="10.5703125" style="385" customWidth="1"/>
    <col min="13830" max="13830" width="11.28515625" style="385" customWidth="1"/>
    <col min="13831" max="13831" width="10" style="385" bestFit="1" customWidth="1"/>
    <col min="13832" max="13832" width="11" style="385" bestFit="1" customWidth="1"/>
    <col min="13833" max="13834" width="12" style="385" bestFit="1" customWidth="1"/>
    <col min="13835" max="13835" width="10" style="385" bestFit="1" customWidth="1"/>
    <col min="13836" max="13836" width="11" style="385" bestFit="1" customWidth="1"/>
    <col min="13837" max="13837" width="10" style="385" bestFit="1" customWidth="1"/>
    <col min="13838" max="13840" width="11" style="385" bestFit="1" customWidth="1"/>
    <col min="13841" max="13841" width="10" style="385" bestFit="1" customWidth="1"/>
    <col min="13842" max="13842" width="14" style="385" bestFit="1" customWidth="1"/>
    <col min="13843" max="13843" width="13.5703125" style="385" bestFit="1" customWidth="1"/>
    <col min="13844" max="13844" width="12.5703125" style="385" customWidth="1"/>
    <col min="13845" max="13845" width="13.85546875" style="385" customWidth="1"/>
    <col min="13846" max="13846" width="15" style="385" bestFit="1" customWidth="1"/>
    <col min="13847" max="14080" width="9.140625" style="385"/>
    <col min="14081" max="14081" width="1.7109375" style="385" customWidth="1"/>
    <col min="14082" max="14082" width="3.42578125" style="385" customWidth="1"/>
    <col min="14083" max="14083" width="31.85546875" style="385" bestFit="1" customWidth="1"/>
    <col min="14084" max="14084" width="12" style="385" customWidth="1"/>
    <col min="14085" max="14085" width="10.5703125" style="385" customWidth="1"/>
    <col min="14086" max="14086" width="11.28515625" style="385" customWidth="1"/>
    <col min="14087" max="14087" width="10" style="385" bestFit="1" customWidth="1"/>
    <col min="14088" max="14088" width="11" style="385" bestFit="1" customWidth="1"/>
    <col min="14089" max="14090" width="12" style="385" bestFit="1" customWidth="1"/>
    <col min="14091" max="14091" width="10" style="385" bestFit="1" customWidth="1"/>
    <col min="14092" max="14092" width="11" style="385" bestFit="1" customWidth="1"/>
    <col min="14093" max="14093" width="10" style="385" bestFit="1" customWidth="1"/>
    <col min="14094" max="14096" width="11" style="385" bestFit="1" customWidth="1"/>
    <col min="14097" max="14097" width="10" style="385" bestFit="1" customWidth="1"/>
    <col min="14098" max="14098" width="14" style="385" bestFit="1" customWidth="1"/>
    <col min="14099" max="14099" width="13.5703125" style="385" bestFit="1" customWidth="1"/>
    <col min="14100" max="14100" width="12.5703125" style="385" customWidth="1"/>
    <col min="14101" max="14101" width="13.85546875" style="385" customWidth="1"/>
    <col min="14102" max="14102" width="15" style="385" bestFit="1" customWidth="1"/>
    <col min="14103" max="14336" width="9.140625" style="385"/>
    <col min="14337" max="14337" width="1.7109375" style="385" customWidth="1"/>
    <col min="14338" max="14338" width="3.42578125" style="385" customWidth="1"/>
    <col min="14339" max="14339" width="31.85546875" style="385" bestFit="1" customWidth="1"/>
    <col min="14340" max="14340" width="12" style="385" customWidth="1"/>
    <col min="14341" max="14341" width="10.5703125" style="385" customWidth="1"/>
    <col min="14342" max="14342" width="11.28515625" style="385" customWidth="1"/>
    <col min="14343" max="14343" width="10" style="385" bestFit="1" customWidth="1"/>
    <col min="14344" max="14344" width="11" style="385" bestFit="1" customWidth="1"/>
    <col min="14345" max="14346" width="12" style="385" bestFit="1" customWidth="1"/>
    <col min="14347" max="14347" width="10" style="385" bestFit="1" customWidth="1"/>
    <col min="14348" max="14348" width="11" style="385" bestFit="1" customWidth="1"/>
    <col min="14349" max="14349" width="10" style="385" bestFit="1" customWidth="1"/>
    <col min="14350" max="14352" width="11" style="385" bestFit="1" customWidth="1"/>
    <col min="14353" max="14353" width="10" style="385" bestFit="1" customWidth="1"/>
    <col min="14354" max="14354" width="14" style="385" bestFit="1" customWidth="1"/>
    <col min="14355" max="14355" width="13.5703125" style="385" bestFit="1" customWidth="1"/>
    <col min="14356" max="14356" width="12.5703125" style="385" customWidth="1"/>
    <col min="14357" max="14357" width="13.85546875" style="385" customWidth="1"/>
    <col min="14358" max="14358" width="15" style="385" bestFit="1" customWidth="1"/>
    <col min="14359" max="14592" width="9.140625" style="385"/>
    <col min="14593" max="14593" width="1.7109375" style="385" customWidth="1"/>
    <col min="14594" max="14594" width="3.42578125" style="385" customWidth="1"/>
    <col min="14595" max="14595" width="31.85546875" style="385" bestFit="1" customWidth="1"/>
    <col min="14596" max="14596" width="12" style="385" customWidth="1"/>
    <col min="14597" max="14597" width="10.5703125" style="385" customWidth="1"/>
    <col min="14598" max="14598" width="11.28515625" style="385" customWidth="1"/>
    <col min="14599" max="14599" width="10" style="385" bestFit="1" customWidth="1"/>
    <col min="14600" max="14600" width="11" style="385" bestFit="1" customWidth="1"/>
    <col min="14601" max="14602" width="12" style="385" bestFit="1" customWidth="1"/>
    <col min="14603" max="14603" width="10" style="385" bestFit="1" customWidth="1"/>
    <col min="14604" max="14604" width="11" style="385" bestFit="1" customWidth="1"/>
    <col min="14605" max="14605" width="10" style="385" bestFit="1" customWidth="1"/>
    <col min="14606" max="14608" width="11" style="385" bestFit="1" customWidth="1"/>
    <col min="14609" max="14609" width="10" style="385" bestFit="1" customWidth="1"/>
    <col min="14610" max="14610" width="14" style="385" bestFit="1" customWidth="1"/>
    <col min="14611" max="14611" width="13.5703125" style="385" bestFit="1" customWidth="1"/>
    <col min="14612" max="14612" width="12.5703125" style="385" customWidth="1"/>
    <col min="14613" max="14613" width="13.85546875" style="385" customWidth="1"/>
    <col min="14614" max="14614" width="15" style="385" bestFit="1" customWidth="1"/>
    <col min="14615" max="14848" width="9.140625" style="385"/>
    <col min="14849" max="14849" width="1.7109375" style="385" customWidth="1"/>
    <col min="14850" max="14850" width="3.42578125" style="385" customWidth="1"/>
    <col min="14851" max="14851" width="31.85546875" style="385" bestFit="1" customWidth="1"/>
    <col min="14852" max="14852" width="12" style="385" customWidth="1"/>
    <col min="14853" max="14853" width="10.5703125" style="385" customWidth="1"/>
    <col min="14854" max="14854" width="11.28515625" style="385" customWidth="1"/>
    <col min="14855" max="14855" width="10" style="385" bestFit="1" customWidth="1"/>
    <col min="14856" max="14856" width="11" style="385" bestFit="1" customWidth="1"/>
    <col min="14857" max="14858" width="12" style="385" bestFit="1" customWidth="1"/>
    <col min="14859" max="14859" width="10" style="385" bestFit="1" customWidth="1"/>
    <col min="14860" max="14860" width="11" style="385" bestFit="1" customWidth="1"/>
    <col min="14861" max="14861" width="10" style="385" bestFit="1" customWidth="1"/>
    <col min="14862" max="14864" width="11" style="385" bestFit="1" customWidth="1"/>
    <col min="14865" max="14865" width="10" style="385" bestFit="1" customWidth="1"/>
    <col min="14866" max="14866" width="14" style="385" bestFit="1" customWidth="1"/>
    <col min="14867" max="14867" width="13.5703125" style="385" bestFit="1" customWidth="1"/>
    <col min="14868" max="14868" width="12.5703125" style="385" customWidth="1"/>
    <col min="14869" max="14869" width="13.85546875" style="385" customWidth="1"/>
    <col min="14870" max="14870" width="15" style="385" bestFit="1" customWidth="1"/>
    <col min="14871" max="15104" width="9.140625" style="385"/>
    <col min="15105" max="15105" width="1.7109375" style="385" customWidth="1"/>
    <col min="15106" max="15106" width="3.42578125" style="385" customWidth="1"/>
    <col min="15107" max="15107" width="31.85546875" style="385" bestFit="1" customWidth="1"/>
    <col min="15108" max="15108" width="12" style="385" customWidth="1"/>
    <col min="15109" max="15109" width="10.5703125" style="385" customWidth="1"/>
    <col min="15110" max="15110" width="11.28515625" style="385" customWidth="1"/>
    <col min="15111" max="15111" width="10" style="385" bestFit="1" customWidth="1"/>
    <col min="15112" max="15112" width="11" style="385" bestFit="1" customWidth="1"/>
    <col min="15113" max="15114" width="12" style="385" bestFit="1" customWidth="1"/>
    <col min="15115" max="15115" width="10" style="385" bestFit="1" customWidth="1"/>
    <col min="15116" max="15116" width="11" style="385" bestFit="1" customWidth="1"/>
    <col min="15117" max="15117" width="10" style="385" bestFit="1" customWidth="1"/>
    <col min="15118" max="15120" width="11" style="385" bestFit="1" customWidth="1"/>
    <col min="15121" max="15121" width="10" style="385" bestFit="1" customWidth="1"/>
    <col min="15122" max="15122" width="14" style="385" bestFit="1" customWidth="1"/>
    <col min="15123" max="15123" width="13.5703125" style="385" bestFit="1" customWidth="1"/>
    <col min="15124" max="15124" width="12.5703125" style="385" customWidth="1"/>
    <col min="15125" max="15125" width="13.85546875" style="385" customWidth="1"/>
    <col min="15126" max="15126" width="15" style="385" bestFit="1" customWidth="1"/>
    <col min="15127" max="15360" width="9.140625" style="385"/>
    <col min="15361" max="15361" width="1.7109375" style="385" customWidth="1"/>
    <col min="15362" max="15362" width="3.42578125" style="385" customWidth="1"/>
    <col min="15363" max="15363" width="31.85546875" style="385" bestFit="1" customWidth="1"/>
    <col min="15364" max="15364" width="12" style="385" customWidth="1"/>
    <col min="15365" max="15365" width="10.5703125" style="385" customWidth="1"/>
    <col min="15366" max="15366" width="11.28515625" style="385" customWidth="1"/>
    <col min="15367" max="15367" width="10" style="385" bestFit="1" customWidth="1"/>
    <col min="15368" max="15368" width="11" style="385" bestFit="1" customWidth="1"/>
    <col min="15369" max="15370" width="12" style="385" bestFit="1" customWidth="1"/>
    <col min="15371" max="15371" width="10" style="385" bestFit="1" customWidth="1"/>
    <col min="15372" max="15372" width="11" style="385" bestFit="1" customWidth="1"/>
    <col min="15373" max="15373" width="10" style="385" bestFit="1" customWidth="1"/>
    <col min="15374" max="15376" width="11" style="385" bestFit="1" customWidth="1"/>
    <col min="15377" max="15377" width="10" style="385" bestFit="1" customWidth="1"/>
    <col min="15378" max="15378" width="14" style="385" bestFit="1" customWidth="1"/>
    <col min="15379" max="15379" width="13.5703125" style="385" bestFit="1" customWidth="1"/>
    <col min="15380" max="15380" width="12.5703125" style="385" customWidth="1"/>
    <col min="15381" max="15381" width="13.85546875" style="385" customWidth="1"/>
    <col min="15382" max="15382" width="15" style="385" bestFit="1" customWidth="1"/>
    <col min="15383" max="15616" width="9.140625" style="385"/>
    <col min="15617" max="15617" width="1.7109375" style="385" customWidth="1"/>
    <col min="15618" max="15618" width="3.42578125" style="385" customWidth="1"/>
    <col min="15619" max="15619" width="31.85546875" style="385" bestFit="1" customWidth="1"/>
    <col min="15620" max="15620" width="12" style="385" customWidth="1"/>
    <col min="15621" max="15621" width="10.5703125" style="385" customWidth="1"/>
    <col min="15622" max="15622" width="11.28515625" style="385" customWidth="1"/>
    <col min="15623" max="15623" width="10" style="385" bestFit="1" customWidth="1"/>
    <col min="15624" max="15624" width="11" style="385" bestFit="1" customWidth="1"/>
    <col min="15625" max="15626" width="12" style="385" bestFit="1" customWidth="1"/>
    <col min="15627" max="15627" width="10" style="385" bestFit="1" customWidth="1"/>
    <col min="15628" max="15628" width="11" style="385" bestFit="1" customWidth="1"/>
    <col min="15629" max="15629" width="10" style="385" bestFit="1" customWidth="1"/>
    <col min="15630" max="15632" width="11" style="385" bestFit="1" customWidth="1"/>
    <col min="15633" max="15633" width="10" style="385" bestFit="1" customWidth="1"/>
    <col min="15634" max="15634" width="14" style="385" bestFit="1" customWidth="1"/>
    <col min="15635" max="15635" width="13.5703125" style="385" bestFit="1" customWidth="1"/>
    <col min="15636" max="15636" width="12.5703125" style="385" customWidth="1"/>
    <col min="15637" max="15637" width="13.85546875" style="385" customWidth="1"/>
    <col min="15638" max="15638" width="15" style="385" bestFit="1" customWidth="1"/>
    <col min="15639" max="15872" width="9.140625" style="385"/>
    <col min="15873" max="15873" width="1.7109375" style="385" customWidth="1"/>
    <col min="15874" max="15874" width="3.42578125" style="385" customWidth="1"/>
    <col min="15875" max="15875" width="31.85546875" style="385" bestFit="1" customWidth="1"/>
    <col min="15876" max="15876" width="12" style="385" customWidth="1"/>
    <col min="15877" max="15877" width="10.5703125" style="385" customWidth="1"/>
    <col min="15878" max="15878" width="11.28515625" style="385" customWidth="1"/>
    <col min="15879" max="15879" width="10" style="385" bestFit="1" customWidth="1"/>
    <col min="15880" max="15880" width="11" style="385" bestFit="1" customWidth="1"/>
    <col min="15881" max="15882" width="12" style="385" bestFit="1" customWidth="1"/>
    <col min="15883" max="15883" width="10" style="385" bestFit="1" customWidth="1"/>
    <col min="15884" max="15884" width="11" style="385" bestFit="1" customWidth="1"/>
    <col min="15885" max="15885" width="10" style="385" bestFit="1" customWidth="1"/>
    <col min="15886" max="15888" width="11" style="385" bestFit="1" customWidth="1"/>
    <col min="15889" max="15889" width="10" style="385" bestFit="1" customWidth="1"/>
    <col min="15890" max="15890" width="14" style="385" bestFit="1" customWidth="1"/>
    <col min="15891" max="15891" width="13.5703125" style="385" bestFit="1" customWidth="1"/>
    <col min="15892" max="15892" width="12.5703125" style="385" customWidth="1"/>
    <col min="15893" max="15893" width="13.85546875" style="385" customWidth="1"/>
    <col min="15894" max="15894" width="15" style="385" bestFit="1" customWidth="1"/>
    <col min="15895" max="16128" width="9.140625" style="385"/>
    <col min="16129" max="16129" width="1.7109375" style="385" customWidth="1"/>
    <col min="16130" max="16130" width="3.42578125" style="385" customWidth="1"/>
    <col min="16131" max="16131" width="31.85546875" style="385" bestFit="1" customWidth="1"/>
    <col min="16132" max="16132" width="12" style="385" customWidth="1"/>
    <col min="16133" max="16133" width="10.5703125" style="385" customWidth="1"/>
    <col min="16134" max="16134" width="11.28515625" style="385" customWidth="1"/>
    <col min="16135" max="16135" width="10" style="385" bestFit="1" customWidth="1"/>
    <col min="16136" max="16136" width="11" style="385" bestFit="1" customWidth="1"/>
    <col min="16137" max="16138" width="12" style="385" bestFit="1" customWidth="1"/>
    <col min="16139" max="16139" width="10" style="385" bestFit="1" customWidth="1"/>
    <col min="16140" max="16140" width="11" style="385" bestFit="1" customWidth="1"/>
    <col min="16141" max="16141" width="10" style="385" bestFit="1" customWidth="1"/>
    <col min="16142" max="16144" width="11" style="385" bestFit="1" customWidth="1"/>
    <col min="16145" max="16145" width="10" style="385" bestFit="1" customWidth="1"/>
    <col min="16146" max="16146" width="14" style="385" bestFit="1" customWidth="1"/>
    <col min="16147" max="16147" width="13.5703125" style="385" bestFit="1" customWidth="1"/>
    <col min="16148" max="16148" width="12.5703125" style="385" customWidth="1"/>
    <col min="16149" max="16149" width="13.85546875" style="385" customWidth="1"/>
    <col min="16150" max="16150" width="15" style="385" bestFit="1" customWidth="1"/>
    <col min="16151" max="16384" width="9.140625" style="385"/>
  </cols>
  <sheetData>
    <row r="1" spans="1:22" x14ac:dyDescent="0.25">
      <c r="A1" s="384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U1" s="386" t="s">
        <v>291</v>
      </c>
    </row>
    <row r="2" spans="1:22" ht="15.75" x14ac:dyDescent="0.25">
      <c r="A2" s="384"/>
      <c r="B2" s="664" t="s">
        <v>101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</row>
    <row r="3" spans="1:22" ht="18.75" customHeight="1" x14ac:dyDescent="0.25">
      <c r="A3" s="384"/>
      <c r="B3" s="664" t="s">
        <v>292</v>
      </c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</row>
    <row r="4" spans="1:22" ht="15.75" x14ac:dyDescent="0.25">
      <c r="A4" s="384"/>
      <c r="B4" s="664" t="s">
        <v>161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</row>
    <row r="5" spans="1:22" ht="15.75" x14ac:dyDescent="0.25">
      <c r="A5" s="384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</row>
    <row r="6" spans="1:22" ht="15.75" x14ac:dyDescent="0.25">
      <c r="A6" s="384"/>
      <c r="B6" s="459" t="s">
        <v>293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</row>
    <row r="7" spans="1:22" ht="15.75" thickBot="1" x14ac:dyDescent="0.3">
      <c r="A7" s="384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</row>
    <row r="8" spans="1:22" ht="12.75" customHeight="1" x14ac:dyDescent="0.25">
      <c r="A8" s="384"/>
      <c r="B8" s="675" t="s">
        <v>164</v>
      </c>
      <c r="C8" s="677" t="s">
        <v>294</v>
      </c>
      <c r="D8" s="679" t="s">
        <v>166</v>
      </c>
      <c r="E8" s="679" t="s">
        <v>295</v>
      </c>
      <c r="F8" s="679" t="s">
        <v>296</v>
      </c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1"/>
      <c r="S8" s="677" t="s">
        <v>297</v>
      </c>
      <c r="T8" s="679" t="s">
        <v>298</v>
      </c>
      <c r="U8" s="673" t="s">
        <v>299</v>
      </c>
      <c r="V8" s="458" t="s">
        <v>300</v>
      </c>
    </row>
    <row r="9" spans="1:22" x14ac:dyDescent="0.25">
      <c r="A9" s="384"/>
      <c r="B9" s="676"/>
      <c r="C9" s="678"/>
      <c r="D9" s="680"/>
      <c r="E9" s="681"/>
      <c r="F9" s="681"/>
      <c r="G9" s="462" t="s">
        <v>301</v>
      </c>
      <c r="H9" s="462" t="s">
        <v>302</v>
      </c>
      <c r="I9" s="462" t="s">
        <v>303</v>
      </c>
      <c r="J9" s="462" t="s">
        <v>304</v>
      </c>
      <c r="K9" s="462" t="s">
        <v>305</v>
      </c>
      <c r="L9" s="462" t="s">
        <v>306</v>
      </c>
      <c r="M9" s="462" t="s">
        <v>307</v>
      </c>
      <c r="N9" s="462" t="s">
        <v>308</v>
      </c>
      <c r="O9" s="462" t="s">
        <v>309</v>
      </c>
      <c r="P9" s="462" t="s">
        <v>310</v>
      </c>
      <c r="Q9" s="462" t="s">
        <v>278</v>
      </c>
      <c r="R9" s="462" t="s">
        <v>281</v>
      </c>
      <c r="S9" s="682"/>
      <c r="T9" s="680"/>
      <c r="U9" s="674"/>
    </row>
    <row r="10" spans="1:22" ht="15.75" thickBot="1" x14ac:dyDescent="0.3">
      <c r="A10" s="384"/>
      <c r="B10" s="463">
        <v>1</v>
      </c>
      <c r="C10" s="464">
        <v>2</v>
      </c>
      <c r="D10" s="465">
        <v>3</v>
      </c>
      <c r="E10" s="464">
        <v>4</v>
      </c>
      <c r="F10" s="464">
        <v>5</v>
      </c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6"/>
      <c r="S10" s="465">
        <v>6</v>
      </c>
      <c r="T10" s="465">
        <v>7</v>
      </c>
      <c r="U10" s="467" t="s">
        <v>311</v>
      </c>
    </row>
    <row r="11" spans="1:22" x14ac:dyDescent="0.25">
      <c r="A11" s="384"/>
      <c r="B11" s="468">
        <v>1</v>
      </c>
      <c r="C11" s="469" t="s">
        <v>312</v>
      </c>
      <c r="D11" s="470">
        <v>3060300</v>
      </c>
      <c r="E11" s="470"/>
      <c r="F11" s="470"/>
      <c r="G11" s="471"/>
      <c r="H11" s="471">
        <f>15108900</f>
        <v>15108900</v>
      </c>
      <c r="I11" s="471">
        <f>45000000</f>
        <v>45000000</v>
      </c>
      <c r="J11" s="471"/>
      <c r="K11" s="471"/>
      <c r="L11" s="471">
        <v>14211400</v>
      </c>
      <c r="M11" s="471">
        <f>2000000</f>
        <v>2000000</v>
      </c>
      <c r="N11" s="471"/>
      <c r="O11" s="471">
        <f>14149900</f>
        <v>14149900</v>
      </c>
      <c r="P11" s="471">
        <f>2000000</f>
        <v>2000000</v>
      </c>
      <c r="Q11" s="471">
        <f>1100000</f>
        <v>1100000</v>
      </c>
      <c r="R11" s="471"/>
      <c r="S11" s="471">
        <f>SUM(G11:R11)</f>
        <v>93570200</v>
      </c>
      <c r="T11" s="472">
        <v>2408500</v>
      </c>
      <c r="U11" s="473">
        <f>D11+F11+S11-T11</f>
        <v>94222000</v>
      </c>
      <c r="V11" s="458">
        <f>'[7]LO per rincian'!C49</f>
        <v>94222000</v>
      </c>
    </row>
    <row r="12" spans="1:22" x14ac:dyDescent="0.25">
      <c r="A12" s="384"/>
      <c r="B12" s="474">
        <v>2</v>
      </c>
      <c r="C12" s="475" t="s">
        <v>313</v>
      </c>
      <c r="D12" s="476"/>
      <c r="E12" s="476"/>
      <c r="F12" s="476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1">
        <f t="shared" ref="S12:S36" si="0">SUM(G12:R12)</f>
        <v>0</v>
      </c>
      <c r="T12" s="478"/>
      <c r="U12" s="473">
        <f t="shared" ref="U12:U36" si="1">D12+F12+S12-T12</f>
        <v>0</v>
      </c>
    </row>
    <row r="13" spans="1:22" x14ac:dyDescent="0.25">
      <c r="A13" s="384"/>
      <c r="B13" s="474">
        <v>3</v>
      </c>
      <c r="C13" s="475" t="s">
        <v>314</v>
      </c>
      <c r="D13" s="476"/>
      <c r="E13" s="476"/>
      <c r="F13" s="476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1">
        <f t="shared" si="0"/>
        <v>0</v>
      </c>
      <c r="T13" s="478"/>
      <c r="U13" s="473">
        <f t="shared" si="1"/>
        <v>0</v>
      </c>
    </row>
    <row r="14" spans="1:22" x14ac:dyDescent="0.25">
      <c r="A14" s="384"/>
      <c r="B14" s="474">
        <v>4</v>
      </c>
      <c r="C14" s="475" t="s">
        <v>315</v>
      </c>
      <c r="D14" s="476"/>
      <c r="E14" s="476"/>
      <c r="F14" s="476"/>
      <c r="G14" s="477"/>
      <c r="H14" s="477"/>
      <c r="I14" s="477">
        <v>5448000</v>
      </c>
      <c r="J14" s="477"/>
      <c r="K14" s="477"/>
      <c r="L14" s="477"/>
      <c r="M14" s="477"/>
      <c r="N14" s="477"/>
      <c r="O14" s="477"/>
      <c r="P14" s="477"/>
      <c r="Q14" s="477"/>
      <c r="R14" s="477"/>
      <c r="S14" s="471">
        <f t="shared" si="0"/>
        <v>5448000</v>
      </c>
      <c r="T14" s="478">
        <v>0</v>
      </c>
      <c r="U14" s="473">
        <f t="shared" si="1"/>
        <v>5448000</v>
      </c>
      <c r="V14" s="458">
        <f>'[7]LO per rincian'!C52</f>
        <v>5448000</v>
      </c>
    </row>
    <row r="15" spans="1:22" x14ac:dyDescent="0.25">
      <c r="A15" s="384"/>
      <c r="B15" s="474">
        <v>5</v>
      </c>
      <c r="C15" s="475" t="s">
        <v>316</v>
      </c>
      <c r="D15" s="476">
        <v>179921207</v>
      </c>
      <c r="E15" s="476"/>
      <c r="F15" s="476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>
        <f>3854050+12000000+280705000+89019500+31577250+3000000</f>
        <v>420155800</v>
      </c>
      <c r="S15" s="471">
        <f t="shared" si="0"/>
        <v>420155800</v>
      </c>
      <c r="T15" s="478">
        <v>294030807</v>
      </c>
      <c r="U15" s="473">
        <f t="shared" si="1"/>
        <v>306046200</v>
      </c>
      <c r="V15" s="458">
        <f>'[7]LO per rincian'!C71</f>
        <v>306046200</v>
      </c>
    </row>
    <row r="16" spans="1:22" x14ac:dyDescent="0.25">
      <c r="A16" s="384"/>
      <c r="B16" s="474">
        <v>6</v>
      </c>
      <c r="C16" s="475" t="s">
        <v>317</v>
      </c>
      <c r="D16" s="476"/>
      <c r="E16" s="476"/>
      <c r="F16" s="476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1">
        <f t="shared" si="0"/>
        <v>0</v>
      </c>
      <c r="T16" s="478"/>
      <c r="U16" s="473">
        <f t="shared" si="1"/>
        <v>0</v>
      </c>
    </row>
    <row r="17" spans="1:22" x14ac:dyDescent="0.25">
      <c r="A17" s="384"/>
      <c r="B17" s="474">
        <v>7</v>
      </c>
      <c r="C17" s="475" t="s">
        <v>318</v>
      </c>
      <c r="D17" s="476"/>
      <c r="E17" s="476"/>
      <c r="F17" s="476"/>
      <c r="G17" s="477"/>
      <c r="H17" s="477"/>
      <c r="I17" s="477"/>
      <c r="J17" s="477">
        <v>6954000</v>
      </c>
      <c r="K17" s="477"/>
      <c r="L17" s="477"/>
      <c r="M17" s="477"/>
      <c r="N17" s="477"/>
      <c r="O17" s="477"/>
      <c r="P17" s="477"/>
      <c r="Q17" s="477"/>
      <c r="R17" s="477"/>
      <c r="S17" s="471">
        <f t="shared" si="0"/>
        <v>6954000</v>
      </c>
      <c r="T17" s="478">
        <v>0</v>
      </c>
      <c r="U17" s="473">
        <f t="shared" si="1"/>
        <v>6954000</v>
      </c>
      <c r="V17" s="458">
        <f>'[7]LO per rincian'!C50</f>
        <v>6954000</v>
      </c>
    </row>
    <row r="18" spans="1:22" x14ac:dyDescent="0.25">
      <c r="A18" s="384"/>
      <c r="B18" s="474">
        <v>8</v>
      </c>
      <c r="C18" s="475" t="s">
        <v>319</v>
      </c>
      <c r="D18" s="476"/>
      <c r="E18" s="476"/>
      <c r="F18" s="476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1">
        <f t="shared" si="0"/>
        <v>0</v>
      </c>
      <c r="T18" s="478"/>
      <c r="U18" s="473">
        <f t="shared" si="1"/>
        <v>0</v>
      </c>
    </row>
    <row r="19" spans="1:22" x14ac:dyDescent="0.25">
      <c r="A19" s="384"/>
      <c r="B19" s="474">
        <v>9</v>
      </c>
      <c r="C19" s="475" t="s">
        <v>320</v>
      </c>
      <c r="D19" s="476"/>
      <c r="E19" s="476"/>
      <c r="F19" s="476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>
        <f>985000+911000+900000</f>
        <v>2796000</v>
      </c>
      <c r="S19" s="471">
        <f t="shared" si="0"/>
        <v>2796000</v>
      </c>
      <c r="T19" s="478">
        <v>0</v>
      </c>
      <c r="U19" s="473">
        <f t="shared" si="1"/>
        <v>2796000</v>
      </c>
      <c r="V19" s="458">
        <f>'[7]LO per rincian'!C55</f>
        <v>2796000</v>
      </c>
    </row>
    <row r="20" spans="1:22" x14ac:dyDescent="0.25">
      <c r="A20" s="384"/>
      <c r="B20" s="474">
        <v>10</v>
      </c>
      <c r="C20" s="475" t="s">
        <v>321</v>
      </c>
      <c r="D20" s="476"/>
      <c r="E20" s="476"/>
      <c r="F20" s="476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1">
        <f t="shared" si="0"/>
        <v>0</v>
      </c>
      <c r="T20" s="478"/>
      <c r="U20" s="473">
        <f t="shared" si="1"/>
        <v>0</v>
      </c>
    </row>
    <row r="21" spans="1:22" x14ac:dyDescent="0.25">
      <c r="A21" s="384"/>
      <c r="B21" s="474">
        <v>11</v>
      </c>
      <c r="C21" s="475" t="s">
        <v>322</v>
      </c>
      <c r="D21" s="476"/>
      <c r="E21" s="476"/>
      <c r="F21" s="476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1">
        <f t="shared" si="0"/>
        <v>0</v>
      </c>
      <c r="T21" s="478"/>
      <c r="U21" s="473">
        <f t="shared" si="1"/>
        <v>0</v>
      </c>
    </row>
    <row r="22" spans="1:22" x14ac:dyDescent="0.25">
      <c r="A22" s="384"/>
      <c r="B22" s="474">
        <v>12</v>
      </c>
      <c r="C22" s="475" t="s">
        <v>323</v>
      </c>
      <c r="D22" s="476"/>
      <c r="E22" s="476"/>
      <c r="F22" s="476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1">
        <f t="shared" si="0"/>
        <v>0</v>
      </c>
      <c r="T22" s="478"/>
      <c r="U22" s="473">
        <f t="shared" si="1"/>
        <v>0</v>
      </c>
    </row>
    <row r="23" spans="1:22" x14ac:dyDescent="0.25">
      <c r="A23" s="384"/>
      <c r="B23" s="474">
        <v>13</v>
      </c>
      <c r="C23" s="475" t="s">
        <v>324</v>
      </c>
      <c r="D23" s="476"/>
      <c r="E23" s="476"/>
      <c r="F23" s="476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1">
        <f t="shared" si="0"/>
        <v>0</v>
      </c>
      <c r="T23" s="478"/>
      <c r="U23" s="473">
        <f t="shared" si="1"/>
        <v>0</v>
      </c>
    </row>
    <row r="24" spans="1:22" x14ac:dyDescent="0.25">
      <c r="A24" s="384"/>
      <c r="B24" s="474">
        <v>14</v>
      </c>
      <c r="C24" s="475" t="s">
        <v>325</v>
      </c>
      <c r="D24" s="476"/>
      <c r="E24" s="476"/>
      <c r="F24" s="476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1">
        <f t="shared" si="0"/>
        <v>0</v>
      </c>
      <c r="T24" s="478"/>
      <c r="U24" s="473">
        <f t="shared" si="1"/>
        <v>0</v>
      </c>
    </row>
    <row r="25" spans="1:22" x14ac:dyDescent="0.25">
      <c r="A25" s="384"/>
      <c r="B25" s="474">
        <v>15</v>
      </c>
      <c r="C25" s="475" t="s">
        <v>326</v>
      </c>
      <c r="D25" s="476">
        <v>4200000</v>
      </c>
      <c r="E25" s="476"/>
      <c r="F25" s="476"/>
      <c r="G25" s="477"/>
      <c r="H25" s="477"/>
      <c r="I25" s="477">
        <f>3240000+17850000+91223000</f>
        <v>112313000</v>
      </c>
      <c r="J25" s="477">
        <v>217221000</v>
      </c>
      <c r="K25" s="477"/>
      <c r="L25" s="477"/>
      <c r="M25" s="477"/>
      <c r="N25" s="477">
        <f>5500000+1050000</f>
        <v>6550000</v>
      </c>
      <c r="O25" s="477">
        <v>11000000</v>
      </c>
      <c r="P25" s="477">
        <v>4860000</v>
      </c>
      <c r="Q25" s="477"/>
      <c r="R25" s="477">
        <f>575074000+11934000</f>
        <v>587008000</v>
      </c>
      <c r="S25" s="471">
        <f t="shared" si="0"/>
        <v>938952000</v>
      </c>
      <c r="T25" s="478">
        <v>0</v>
      </c>
      <c r="U25" s="473">
        <f t="shared" si="1"/>
        <v>943152000</v>
      </c>
      <c r="V25" s="458">
        <f>'[7]LO per rincian'!C56</f>
        <v>943152000</v>
      </c>
    </row>
    <row r="26" spans="1:22" x14ac:dyDescent="0.25">
      <c r="A26" s="384"/>
      <c r="B26" s="474">
        <v>16</v>
      </c>
      <c r="C26" s="475" t="s">
        <v>327</v>
      </c>
      <c r="D26" s="476"/>
      <c r="E26" s="476"/>
      <c r="F26" s="476"/>
      <c r="G26" s="477"/>
      <c r="H26" s="477">
        <f>1258000+500000</f>
        <v>1758000</v>
      </c>
      <c r="I26" s="477">
        <v>750500</v>
      </c>
      <c r="J26" s="477"/>
      <c r="K26" s="477">
        <f>1098900+240000+240000</f>
        <v>1578900</v>
      </c>
      <c r="L26" s="477">
        <f>797519</f>
        <v>797519</v>
      </c>
      <c r="M26" s="477">
        <f>200000+150000+95000</f>
        <v>445000</v>
      </c>
      <c r="N26" s="477">
        <f>210000+818533+200000+300000+206000+100000</f>
        <v>1834533</v>
      </c>
      <c r="O26" s="477">
        <f>50000</f>
        <v>50000</v>
      </c>
      <c r="P26" s="477">
        <f>100000+400000+750000+782630</f>
        <v>2032630</v>
      </c>
      <c r="Q26" s="477">
        <f>100000+48080+250000</f>
        <v>398080</v>
      </c>
      <c r="R26" s="477">
        <f>250000+1894456+320000+400000</f>
        <v>2864456</v>
      </c>
      <c r="S26" s="471">
        <f t="shared" si="0"/>
        <v>12509618</v>
      </c>
      <c r="T26" s="478">
        <v>0</v>
      </c>
      <c r="U26" s="473">
        <f t="shared" si="1"/>
        <v>12509618</v>
      </c>
      <c r="V26" s="458">
        <f>'[7]LO per rincian'!C53</f>
        <v>12509618</v>
      </c>
    </row>
    <row r="27" spans="1:22" x14ac:dyDescent="0.25">
      <c r="A27" s="384"/>
      <c r="B27" s="474">
        <v>17</v>
      </c>
      <c r="C27" s="475" t="s">
        <v>328</v>
      </c>
      <c r="D27" s="476"/>
      <c r="E27" s="476"/>
      <c r="F27" s="476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1">
        <f t="shared" si="0"/>
        <v>0</v>
      </c>
      <c r="T27" s="478"/>
      <c r="U27" s="473">
        <f t="shared" si="1"/>
        <v>0</v>
      </c>
    </row>
    <row r="28" spans="1:22" x14ac:dyDescent="0.25">
      <c r="A28" s="384"/>
      <c r="B28" s="474">
        <v>18</v>
      </c>
      <c r="C28" s="475" t="s">
        <v>329</v>
      </c>
      <c r="D28" s="476"/>
      <c r="E28" s="476"/>
      <c r="F28" s="476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477"/>
      <c r="R28" s="477"/>
      <c r="S28" s="471">
        <f t="shared" si="0"/>
        <v>0</v>
      </c>
      <c r="T28" s="478"/>
      <c r="U28" s="473">
        <f t="shared" si="1"/>
        <v>0</v>
      </c>
    </row>
    <row r="29" spans="1:22" x14ac:dyDescent="0.25">
      <c r="A29" s="384"/>
      <c r="B29" s="474">
        <v>19</v>
      </c>
      <c r="C29" s="475" t="s">
        <v>330</v>
      </c>
      <c r="D29" s="476"/>
      <c r="E29" s="476"/>
      <c r="F29" s="476"/>
      <c r="G29" s="477">
        <v>1500000</v>
      </c>
      <c r="H29" s="477">
        <v>1500000</v>
      </c>
      <c r="I29" s="477">
        <f>2379000+1500000+6000000</f>
        <v>9879000</v>
      </c>
      <c r="J29" s="477">
        <v>1500000</v>
      </c>
      <c r="K29" s="477">
        <v>1500000</v>
      </c>
      <c r="L29" s="477">
        <v>1500000</v>
      </c>
      <c r="M29" s="477">
        <v>1500000</v>
      </c>
      <c r="N29" s="477">
        <v>1500000</v>
      </c>
      <c r="O29" s="477">
        <v>1500000</v>
      </c>
      <c r="P29" s="477">
        <v>1500000</v>
      </c>
      <c r="Q29" s="477">
        <v>1500000</v>
      </c>
      <c r="R29" s="477">
        <v>1500000</v>
      </c>
      <c r="S29" s="471">
        <f t="shared" si="0"/>
        <v>26379000</v>
      </c>
      <c r="T29" s="478">
        <v>0</v>
      </c>
      <c r="U29" s="473">
        <f t="shared" si="1"/>
        <v>26379000</v>
      </c>
      <c r="V29" s="458">
        <f>'[7]LO per rincian'!C57</f>
        <v>26379000</v>
      </c>
    </row>
    <row r="30" spans="1:22" x14ac:dyDescent="0.25">
      <c r="A30" s="384"/>
      <c r="B30" s="474">
        <v>20</v>
      </c>
      <c r="C30" s="475" t="s">
        <v>331</v>
      </c>
      <c r="D30" s="476"/>
      <c r="E30" s="476"/>
      <c r="F30" s="476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1">
        <f t="shared" si="0"/>
        <v>0</v>
      </c>
      <c r="T30" s="478"/>
      <c r="U30" s="473">
        <f t="shared" si="1"/>
        <v>0</v>
      </c>
    </row>
    <row r="31" spans="1:22" x14ac:dyDescent="0.25">
      <c r="A31" s="384"/>
      <c r="B31" s="474">
        <v>21</v>
      </c>
      <c r="C31" s="475" t="s">
        <v>332</v>
      </c>
      <c r="D31" s="476"/>
      <c r="E31" s="476"/>
      <c r="F31" s="476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1">
        <f t="shared" si="0"/>
        <v>0</v>
      </c>
      <c r="T31" s="478"/>
      <c r="U31" s="473">
        <f t="shared" si="1"/>
        <v>0</v>
      </c>
    </row>
    <row r="32" spans="1:22" x14ac:dyDescent="0.25">
      <c r="A32" s="384"/>
      <c r="B32" s="474">
        <v>22</v>
      </c>
      <c r="C32" s="475" t="s">
        <v>333</v>
      </c>
      <c r="D32" s="476"/>
      <c r="E32" s="476"/>
      <c r="F32" s="476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1">
        <f t="shared" si="0"/>
        <v>0</v>
      </c>
      <c r="T32" s="478"/>
      <c r="U32" s="473">
        <f t="shared" si="1"/>
        <v>0</v>
      </c>
    </row>
    <row r="33" spans="1:22" x14ac:dyDescent="0.25">
      <c r="A33" s="384"/>
      <c r="B33" s="474">
        <v>23</v>
      </c>
      <c r="C33" s="475" t="s">
        <v>334</v>
      </c>
      <c r="D33" s="476"/>
      <c r="E33" s="476"/>
      <c r="F33" s="476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1">
        <f t="shared" si="0"/>
        <v>0</v>
      </c>
      <c r="T33" s="478"/>
      <c r="U33" s="473">
        <f t="shared" si="1"/>
        <v>0</v>
      </c>
    </row>
    <row r="34" spans="1:22" x14ac:dyDescent="0.25">
      <c r="A34" s="384"/>
      <c r="B34" s="474">
        <v>24</v>
      </c>
      <c r="C34" s="475" t="s">
        <v>335</v>
      </c>
      <c r="D34" s="476"/>
      <c r="E34" s="476"/>
      <c r="F34" s="476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1">
        <f t="shared" si="0"/>
        <v>0</v>
      </c>
      <c r="T34" s="478"/>
      <c r="U34" s="473">
        <f t="shared" si="1"/>
        <v>0</v>
      </c>
    </row>
    <row r="35" spans="1:22" x14ac:dyDescent="0.25">
      <c r="A35" s="384"/>
      <c r="B35" s="474">
        <v>25</v>
      </c>
      <c r="C35" s="475" t="s">
        <v>336</v>
      </c>
      <c r="D35" s="476"/>
      <c r="E35" s="476"/>
      <c r="F35" s="476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1">
        <f t="shared" si="0"/>
        <v>0</v>
      </c>
      <c r="T35" s="478"/>
      <c r="U35" s="473">
        <f t="shared" si="1"/>
        <v>0</v>
      </c>
    </row>
    <row r="36" spans="1:22" ht="15.75" thickBot="1" x14ac:dyDescent="0.3">
      <c r="A36" s="384"/>
      <c r="B36" s="474">
        <v>26</v>
      </c>
      <c r="C36" s="475" t="s">
        <v>337</v>
      </c>
      <c r="D36" s="476">
        <v>96000</v>
      </c>
      <c r="E36" s="476"/>
      <c r="F36" s="476"/>
      <c r="G36" s="477"/>
      <c r="H36" s="477">
        <v>399000</v>
      </c>
      <c r="I36" s="477">
        <f>600000+70000+318000</f>
        <v>988000</v>
      </c>
      <c r="J36" s="477">
        <f>55500+150000</f>
        <v>205500</v>
      </c>
      <c r="K36" s="477">
        <f>975000</f>
        <v>975000</v>
      </c>
      <c r="L36" s="477">
        <f>47500+44000</f>
        <v>91500</v>
      </c>
      <c r="M36" s="477">
        <f>43500</f>
        <v>43500</v>
      </c>
      <c r="N36" s="477">
        <f>16000+22000+750000</f>
        <v>788000</v>
      </c>
      <c r="O36" s="477">
        <f>44500</f>
        <v>44500</v>
      </c>
      <c r="P36" s="477">
        <f>22000+41500</f>
        <v>63500</v>
      </c>
      <c r="Q36" s="477">
        <f>35000+900000</f>
        <v>935000</v>
      </c>
      <c r="R36" s="477">
        <f>22500</f>
        <v>22500</v>
      </c>
      <c r="S36" s="471">
        <f t="shared" si="0"/>
        <v>4556000</v>
      </c>
      <c r="T36" s="478">
        <v>105000</v>
      </c>
      <c r="U36" s="473">
        <f t="shared" si="1"/>
        <v>4547000</v>
      </c>
      <c r="V36" s="458">
        <f>'[7]LO per rincian'!C51</f>
        <v>4547000</v>
      </c>
    </row>
    <row r="37" spans="1:22" ht="12.75" x14ac:dyDescent="0.2">
      <c r="A37" s="384"/>
      <c r="B37" s="479"/>
      <c r="C37" s="480" t="s">
        <v>338</v>
      </c>
      <c r="D37" s="481">
        <f>D11+D14+D15+D17+D36+D26</f>
        <v>183077507</v>
      </c>
      <c r="E37" s="481">
        <f t="shared" ref="E37:V37" si="2">E11+E14+E15+E17+E36+E26</f>
        <v>0</v>
      </c>
      <c r="F37" s="481">
        <f t="shared" si="2"/>
        <v>0</v>
      </c>
      <c r="G37" s="481">
        <f t="shared" si="2"/>
        <v>0</v>
      </c>
      <c r="H37" s="481">
        <f t="shared" si="2"/>
        <v>17265900</v>
      </c>
      <c r="I37" s="481">
        <f t="shared" si="2"/>
        <v>52186500</v>
      </c>
      <c r="J37" s="481">
        <f t="shared" si="2"/>
        <v>7159500</v>
      </c>
      <c r="K37" s="481">
        <f t="shared" si="2"/>
        <v>2553900</v>
      </c>
      <c r="L37" s="481">
        <f t="shared" si="2"/>
        <v>15100419</v>
      </c>
      <c r="M37" s="481">
        <f t="shared" si="2"/>
        <v>2488500</v>
      </c>
      <c r="N37" s="481">
        <f t="shared" si="2"/>
        <v>2622533</v>
      </c>
      <c r="O37" s="481">
        <f t="shared" si="2"/>
        <v>14244400</v>
      </c>
      <c r="P37" s="481">
        <f t="shared" si="2"/>
        <v>4096130</v>
      </c>
      <c r="Q37" s="481">
        <f t="shared" si="2"/>
        <v>2433080</v>
      </c>
      <c r="R37" s="481">
        <f t="shared" si="2"/>
        <v>423042756</v>
      </c>
      <c r="S37" s="481">
        <f t="shared" si="2"/>
        <v>543193618</v>
      </c>
      <c r="T37" s="481">
        <f t="shared" si="2"/>
        <v>296544307</v>
      </c>
      <c r="U37" s="481">
        <f t="shared" si="2"/>
        <v>429726818</v>
      </c>
      <c r="V37" s="481">
        <f t="shared" si="2"/>
        <v>429726818</v>
      </c>
    </row>
    <row r="38" spans="1:22" ht="12.75" x14ac:dyDescent="0.2">
      <c r="A38" s="384"/>
      <c r="B38" s="482"/>
      <c r="C38" s="483" t="s">
        <v>339</v>
      </c>
      <c r="D38" s="484">
        <f>D19+D25+D29</f>
        <v>4200000</v>
      </c>
      <c r="E38" s="484">
        <f t="shared" ref="E38:V38" si="3">E19+E25+E29</f>
        <v>0</v>
      </c>
      <c r="F38" s="484">
        <f t="shared" si="3"/>
        <v>0</v>
      </c>
      <c r="G38" s="484">
        <f t="shared" si="3"/>
        <v>1500000</v>
      </c>
      <c r="H38" s="484">
        <f t="shared" si="3"/>
        <v>1500000</v>
      </c>
      <c r="I38" s="484">
        <f t="shared" si="3"/>
        <v>122192000</v>
      </c>
      <c r="J38" s="484">
        <f t="shared" si="3"/>
        <v>218721000</v>
      </c>
      <c r="K38" s="484">
        <f t="shared" si="3"/>
        <v>1500000</v>
      </c>
      <c r="L38" s="484">
        <f t="shared" si="3"/>
        <v>1500000</v>
      </c>
      <c r="M38" s="484">
        <f t="shared" si="3"/>
        <v>1500000</v>
      </c>
      <c r="N38" s="484">
        <f t="shared" si="3"/>
        <v>8050000</v>
      </c>
      <c r="O38" s="484">
        <f t="shared" si="3"/>
        <v>12500000</v>
      </c>
      <c r="P38" s="484">
        <f t="shared" si="3"/>
        <v>6360000</v>
      </c>
      <c r="Q38" s="484">
        <f t="shared" si="3"/>
        <v>1500000</v>
      </c>
      <c r="R38" s="484">
        <f t="shared" si="3"/>
        <v>591304000</v>
      </c>
      <c r="S38" s="484">
        <f t="shared" si="3"/>
        <v>968127000</v>
      </c>
      <c r="T38" s="484">
        <f t="shared" si="3"/>
        <v>0</v>
      </c>
      <c r="U38" s="484">
        <f>U19+U25+U29</f>
        <v>972327000</v>
      </c>
      <c r="V38" s="484">
        <f t="shared" si="3"/>
        <v>972327000</v>
      </c>
    </row>
    <row r="39" spans="1:22" ht="13.5" thickBot="1" x14ac:dyDescent="0.25">
      <c r="A39" s="384"/>
      <c r="B39" s="485"/>
      <c r="C39" s="486" t="s">
        <v>179</v>
      </c>
      <c r="D39" s="487">
        <f>SUM(D37:D38)</f>
        <v>187277507</v>
      </c>
      <c r="E39" s="487">
        <f t="shared" ref="E39:U39" si="4">SUM(E37:E38)</f>
        <v>0</v>
      </c>
      <c r="F39" s="487">
        <f t="shared" si="4"/>
        <v>0</v>
      </c>
      <c r="G39" s="487">
        <f t="shared" si="4"/>
        <v>1500000</v>
      </c>
      <c r="H39" s="487">
        <f t="shared" si="4"/>
        <v>18765900</v>
      </c>
      <c r="I39" s="487">
        <f t="shared" si="4"/>
        <v>174378500</v>
      </c>
      <c r="J39" s="487">
        <f t="shared" si="4"/>
        <v>225880500</v>
      </c>
      <c r="K39" s="487">
        <f t="shared" si="4"/>
        <v>4053900</v>
      </c>
      <c r="L39" s="487">
        <f t="shared" si="4"/>
        <v>16600419</v>
      </c>
      <c r="M39" s="487">
        <f t="shared" si="4"/>
        <v>3988500</v>
      </c>
      <c r="N39" s="487">
        <f t="shared" si="4"/>
        <v>10672533</v>
      </c>
      <c r="O39" s="487">
        <f t="shared" si="4"/>
        <v>26744400</v>
      </c>
      <c r="P39" s="487">
        <f t="shared" si="4"/>
        <v>10456130</v>
      </c>
      <c r="Q39" s="487">
        <f t="shared" si="4"/>
        <v>3933080</v>
      </c>
      <c r="R39" s="487">
        <f t="shared" si="4"/>
        <v>1014346756</v>
      </c>
      <c r="S39" s="487">
        <f t="shared" si="4"/>
        <v>1511320618</v>
      </c>
      <c r="T39" s="487">
        <f t="shared" si="4"/>
        <v>296544307</v>
      </c>
      <c r="U39" s="487">
        <f t="shared" si="4"/>
        <v>1402053818</v>
      </c>
      <c r="V39" s="487">
        <f>SUM(V37:V38)</f>
        <v>1402053818</v>
      </c>
    </row>
    <row r="40" spans="1:22" ht="13.5" thickBot="1" x14ac:dyDescent="0.25">
      <c r="A40" s="488"/>
      <c r="B40" s="489"/>
      <c r="C40" s="490" t="s">
        <v>179</v>
      </c>
      <c r="D40" s="491">
        <f>D39</f>
        <v>187277507</v>
      </c>
      <c r="E40" s="491">
        <f t="shared" ref="E40:U40" si="5">E39</f>
        <v>0</v>
      </c>
      <c r="F40" s="491">
        <f t="shared" si="5"/>
        <v>0</v>
      </c>
      <c r="G40" s="491">
        <f t="shared" si="5"/>
        <v>1500000</v>
      </c>
      <c r="H40" s="491">
        <f t="shared" si="5"/>
        <v>18765900</v>
      </c>
      <c r="I40" s="491">
        <f t="shared" si="5"/>
        <v>174378500</v>
      </c>
      <c r="J40" s="491">
        <f t="shared" si="5"/>
        <v>225880500</v>
      </c>
      <c r="K40" s="491">
        <f t="shared" si="5"/>
        <v>4053900</v>
      </c>
      <c r="L40" s="491">
        <f t="shared" si="5"/>
        <v>16600419</v>
      </c>
      <c r="M40" s="491">
        <f t="shared" si="5"/>
        <v>3988500</v>
      </c>
      <c r="N40" s="491">
        <f t="shared" si="5"/>
        <v>10672533</v>
      </c>
      <c r="O40" s="491">
        <f t="shared" si="5"/>
        <v>26744400</v>
      </c>
      <c r="P40" s="491">
        <f t="shared" si="5"/>
        <v>10456130</v>
      </c>
      <c r="Q40" s="491">
        <f t="shared" si="5"/>
        <v>3933080</v>
      </c>
      <c r="R40" s="491">
        <f t="shared" si="5"/>
        <v>1014346756</v>
      </c>
      <c r="S40" s="491">
        <f t="shared" si="5"/>
        <v>1511320618</v>
      </c>
      <c r="T40" s="491">
        <f t="shared" si="5"/>
        <v>296544307</v>
      </c>
      <c r="U40" s="491">
        <f t="shared" si="5"/>
        <v>1402053818</v>
      </c>
      <c r="V40" s="491">
        <f>V39</f>
        <v>1402053818</v>
      </c>
    </row>
    <row r="41" spans="1:22" x14ac:dyDescent="0.25">
      <c r="A41" s="384"/>
      <c r="B41" s="384"/>
      <c r="C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</row>
    <row r="42" spans="1:22" x14ac:dyDescent="0.25">
      <c r="A42" s="384"/>
      <c r="B42" s="384"/>
      <c r="C42" s="384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1" t="s">
        <v>287</v>
      </c>
      <c r="U42" s="452"/>
    </row>
    <row r="43" spans="1:22" x14ac:dyDescent="0.25">
      <c r="A43" s="384"/>
      <c r="B43" s="384"/>
      <c r="C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453"/>
      <c r="U43" s="384"/>
    </row>
    <row r="44" spans="1:22" x14ac:dyDescent="0.25">
      <c r="A44" s="384"/>
      <c r="B44" s="384"/>
      <c r="C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454" t="s">
        <v>288</v>
      </c>
      <c r="U44" s="384"/>
    </row>
    <row r="45" spans="1:22" x14ac:dyDescent="0.25">
      <c r="A45" s="384"/>
      <c r="B45" s="384"/>
      <c r="C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455"/>
      <c r="U45" s="384"/>
    </row>
    <row r="46" spans="1:22" x14ac:dyDescent="0.25">
      <c r="A46" s="384"/>
      <c r="B46" s="384"/>
      <c r="C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455"/>
      <c r="U46" s="384"/>
    </row>
    <row r="47" spans="1:22" x14ac:dyDescent="0.25">
      <c r="A47" s="384"/>
      <c r="B47" s="384"/>
      <c r="C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455"/>
      <c r="U47" s="384"/>
    </row>
    <row r="48" spans="1:22" ht="15.75" x14ac:dyDescent="0.25">
      <c r="A48" s="384"/>
      <c r="B48" s="384"/>
      <c r="C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456" t="s">
        <v>289</v>
      </c>
      <c r="U48" s="384"/>
    </row>
    <row r="49" spans="20:20" ht="15.75" x14ac:dyDescent="0.25">
      <c r="T49" s="457" t="s">
        <v>290</v>
      </c>
    </row>
  </sheetData>
  <mergeCells count="11">
    <mergeCell ref="U8:U9"/>
    <mergeCell ref="B2:U2"/>
    <mergeCell ref="B3:U3"/>
    <mergeCell ref="B4:U4"/>
    <mergeCell ref="B8:B9"/>
    <mergeCell ref="C8:C9"/>
    <mergeCell ref="D8:D9"/>
    <mergeCell ref="E8:E9"/>
    <mergeCell ref="F8:F9"/>
    <mergeCell ref="S8:S9"/>
    <mergeCell ref="T8:T9"/>
  </mergeCells>
  <pageMargins left="0.11811023622047245" right="0.11811023622047245" top="0.74803149606299213" bottom="0.74803149606299213" header="0.31496062992125984" footer="0.31496062992125984"/>
  <pageSetup paperSize="5" scale="7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88AAC-9823-402E-A644-6448F3F3A611}">
  <sheetPr>
    <tabColor indexed="13"/>
  </sheetPr>
  <dimension ref="B1:O32"/>
  <sheetViews>
    <sheetView view="pageBreakPreview" topLeftCell="A13" zoomScaleNormal="115" workbookViewId="0">
      <selection activeCell="F30" sqref="F30"/>
    </sheetView>
  </sheetViews>
  <sheetFormatPr defaultRowHeight="12.75" x14ac:dyDescent="0.2"/>
  <cols>
    <col min="1" max="1" width="2.7109375" style="385" customWidth="1"/>
    <col min="2" max="2" width="6.7109375" style="385" customWidth="1"/>
    <col min="3" max="3" width="23.5703125" style="385" customWidth="1"/>
    <col min="4" max="5" width="14.7109375" style="385" customWidth="1"/>
    <col min="6" max="6" width="16.42578125" style="385" customWidth="1"/>
    <col min="7" max="7" width="15.7109375" style="385" customWidth="1"/>
    <col min="8" max="8" width="13.7109375" style="385" customWidth="1"/>
    <col min="9" max="9" width="14.7109375" style="385" customWidth="1"/>
    <col min="10" max="10" width="15.7109375" style="385" customWidth="1"/>
    <col min="11" max="11" width="8.7109375" style="385" customWidth="1"/>
    <col min="12" max="12" width="15" style="385" bestFit="1" customWidth="1"/>
    <col min="13" max="14" width="9.5703125" style="385" customWidth="1"/>
    <col min="15" max="15" width="11.140625" style="385" customWidth="1"/>
    <col min="16" max="256" width="9.140625" style="385"/>
    <col min="257" max="257" width="2.7109375" style="385" customWidth="1"/>
    <col min="258" max="258" width="6.7109375" style="385" customWidth="1"/>
    <col min="259" max="259" width="23.5703125" style="385" customWidth="1"/>
    <col min="260" max="261" width="14.7109375" style="385" customWidth="1"/>
    <col min="262" max="262" width="16.42578125" style="385" customWidth="1"/>
    <col min="263" max="263" width="15.7109375" style="385" customWidth="1"/>
    <col min="264" max="264" width="13.7109375" style="385" customWidth="1"/>
    <col min="265" max="265" width="14.7109375" style="385" customWidth="1"/>
    <col min="266" max="266" width="15.7109375" style="385" customWidth="1"/>
    <col min="267" max="267" width="8.7109375" style="385" customWidth="1"/>
    <col min="268" max="268" width="15" style="385" bestFit="1" customWidth="1"/>
    <col min="269" max="270" width="9.5703125" style="385" customWidth="1"/>
    <col min="271" max="271" width="11.140625" style="385" customWidth="1"/>
    <col min="272" max="512" width="9.140625" style="385"/>
    <col min="513" max="513" width="2.7109375" style="385" customWidth="1"/>
    <col min="514" max="514" width="6.7109375" style="385" customWidth="1"/>
    <col min="515" max="515" width="23.5703125" style="385" customWidth="1"/>
    <col min="516" max="517" width="14.7109375" style="385" customWidth="1"/>
    <col min="518" max="518" width="16.42578125" style="385" customWidth="1"/>
    <col min="519" max="519" width="15.7109375" style="385" customWidth="1"/>
    <col min="520" max="520" width="13.7109375" style="385" customWidth="1"/>
    <col min="521" max="521" width="14.7109375" style="385" customWidth="1"/>
    <col min="522" max="522" width="15.7109375" style="385" customWidth="1"/>
    <col min="523" max="523" width="8.7109375" style="385" customWidth="1"/>
    <col min="524" max="524" width="15" style="385" bestFit="1" customWidth="1"/>
    <col min="525" max="526" width="9.5703125" style="385" customWidth="1"/>
    <col min="527" max="527" width="11.140625" style="385" customWidth="1"/>
    <col min="528" max="768" width="9.140625" style="385"/>
    <col min="769" max="769" width="2.7109375" style="385" customWidth="1"/>
    <col min="770" max="770" width="6.7109375" style="385" customWidth="1"/>
    <col min="771" max="771" width="23.5703125" style="385" customWidth="1"/>
    <col min="772" max="773" width="14.7109375" style="385" customWidth="1"/>
    <col min="774" max="774" width="16.42578125" style="385" customWidth="1"/>
    <col min="775" max="775" width="15.7109375" style="385" customWidth="1"/>
    <col min="776" max="776" width="13.7109375" style="385" customWidth="1"/>
    <col min="777" max="777" width="14.7109375" style="385" customWidth="1"/>
    <col min="778" max="778" width="15.7109375" style="385" customWidth="1"/>
    <col min="779" max="779" width="8.7109375" style="385" customWidth="1"/>
    <col min="780" max="780" width="15" style="385" bestFit="1" customWidth="1"/>
    <col min="781" max="782" width="9.5703125" style="385" customWidth="1"/>
    <col min="783" max="783" width="11.140625" style="385" customWidth="1"/>
    <col min="784" max="1024" width="9.140625" style="385"/>
    <col min="1025" max="1025" width="2.7109375" style="385" customWidth="1"/>
    <col min="1026" max="1026" width="6.7109375" style="385" customWidth="1"/>
    <col min="1027" max="1027" width="23.5703125" style="385" customWidth="1"/>
    <col min="1028" max="1029" width="14.7109375" style="385" customWidth="1"/>
    <col min="1030" max="1030" width="16.42578125" style="385" customWidth="1"/>
    <col min="1031" max="1031" width="15.7109375" style="385" customWidth="1"/>
    <col min="1032" max="1032" width="13.7109375" style="385" customWidth="1"/>
    <col min="1033" max="1033" width="14.7109375" style="385" customWidth="1"/>
    <col min="1034" max="1034" width="15.7109375" style="385" customWidth="1"/>
    <col min="1035" max="1035" width="8.7109375" style="385" customWidth="1"/>
    <col min="1036" max="1036" width="15" style="385" bestFit="1" customWidth="1"/>
    <col min="1037" max="1038" width="9.5703125" style="385" customWidth="1"/>
    <col min="1039" max="1039" width="11.140625" style="385" customWidth="1"/>
    <col min="1040" max="1280" width="9.140625" style="385"/>
    <col min="1281" max="1281" width="2.7109375" style="385" customWidth="1"/>
    <col min="1282" max="1282" width="6.7109375" style="385" customWidth="1"/>
    <col min="1283" max="1283" width="23.5703125" style="385" customWidth="1"/>
    <col min="1284" max="1285" width="14.7109375" style="385" customWidth="1"/>
    <col min="1286" max="1286" width="16.42578125" style="385" customWidth="1"/>
    <col min="1287" max="1287" width="15.7109375" style="385" customWidth="1"/>
    <col min="1288" max="1288" width="13.7109375" style="385" customWidth="1"/>
    <col min="1289" max="1289" width="14.7109375" style="385" customWidth="1"/>
    <col min="1290" max="1290" width="15.7109375" style="385" customWidth="1"/>
    <col min="1291" max="1291" width="8.7109375" style="385" customWidth="1"/>
    <col min="1292" max="1292" width="15" style="385" bestFit="1" customWidth="1"/>
    <col min="1293" max="1294" width="9.5703125" style="385" customWidth="1"/>
    <col min="1295" max="1295" width="11.140625" style="385" customWidth="1"/>
    <col min="1296" max="1536" width="9.140625" style="385"/>
    <col min="1537" max="1537" width="2.7109375" style="385" customWidth="1"/>
    <col min="1538" max="1538" width="6.7109375" style="385" customWidth="1"/>
    <col min="1539" max="1539" width="23.5703125" style="385" customWidth="1"/>
    <col min="1540" max="1541" width="14.7109375" style="385" customWidth="1"/>
    <col min="1542" max="1542" width="16.42578125" style="385" customWidth="1"/>
    <col min="1543" max="1543" width="15.7109375" style="385" customWidth="1"/>
    <col min="1544" max="1544" width="13.7109375" style="385" customWidth="1"/>
    <col min="1545" max="1545" width="14.7109375" style="385" customWidth="1"/>
    <col min="1546" max="1546" width="15.7109375" style="385" customWidth="1"/>
    <col min="1547" max="1547" width="8.7109375" style="385" customWidth="1"/>
    <col min="1548" max="1548" width="15" style="385" bestFit="1" customWidth="1"/>
    <col min="1549" max="1550" width="9.5703125" style="385" customWidth="1"/>
    <col min="1551" max="1551" width="11.140625" style="385" customWidth="1"/>
    <col min="1552" max="1792" width="9.140625" style="385"/>
    <col min="1793" max="1793" width="2.7109375" style="385" customWidth="1"/>
    <col min="1794" max="1794" width="6.7109375" style="385" customWidth="1"/>
    <col min="1795" max="1795" width="23.5703125" style="385" customWidth="1"/>
    <col min="1796" max="1797" width="14.7109375" style="385" customWidth="1"/>
    <col min="1798" max="1798" width="16.42578125" style="385" customWidth="1"/>
    <col min="1799" max="1799" width="15.7109375" style="385" customWidth="1"/>
    <col min="1800" max="1800" width="13.7109375" style="385" customWidth="1"/>
    <col min="1801" max="1801" width="14.7109375" style="385" customWidth="1"/>
    <col min="1802" max="1802" width="15.7109375" style="385" customWidth="1"/>
    <col min="1803" max="1803" width="8.7109375" style="385" customWidth="1"/>
    <col min="1804" max="1804" width="15" style="385" bestFit="1" customWidth="1"/>
    <col min="1805" max="1806" width="9.5703125" style="385" customWidth="1"/>
    <col min="1807" max="1807" width="11.140625" style="385" customWidth="1"/>
    <col min="1808" max="2048" width="9.140625" style="385"/>
    <col min="2049" max="2049" width="2.7109375" style="385" customWidth="1"/>
    <col min="2050" max="2050" width="6.7109375" style="385" customWidth="1"/>
    <col min="2051" max="2051" width="23.5703125" style="385" customWidth="1"/>
    <col min="2052" max="2053" width="14.7109375" style="385" customWidth="1"/>
    <col min="2054" max="2054" width="16.42578125" style="385" customWidth="1"/>
    <col min="2055" max="2055" width="15.7109375" style="385" customWidth="1"/>
    <col min="2056" max="2056" width="13.7109375" style="385" customWidth="1"/>
    <col min="2057" max="2057" width="14.7109375" style="385" customWidth="1"/>
    <col min="2058" max="2058" width="15.7109375" style="385" customWidth="1"/>
    <col min="2059" max="2059" width="8.7109375" style="385" customWidth="1"/>
    <col min="2060" max="2060" width="15" style="385" bestFit="1" customWidth="1"/>
    <col min="2061" max="2062" width="9.5703125" style="385" customWidth="1"/>
    <col min="2063" max="2063" width="11.140625" style="385" customWidth="1"/>
    <col min="2064" max="2304" width="9.140625" style="385"/>
    <col min="2305" max="2305" width="2.7109375" style="385" customWidth="1"/>
    <col min="2306" max="2306" width="6.7109375" style="385" customWidth="1"/>
    <col min="2307" max="2307" width="23.5703125" style="385" customWidth="1"/>
    <col min="2308" max="2309" width="14.7109375" style="385" customWidth="1"/>
    <col min="2310" max="2310" width="16.42578125" style="385" customWidth="1"/>
    <col min="2311" max="2311" width="15.7109375" style="385" customWidth="1"/>
    <col min="2312" max="2312" width="13.7109375" style="385" customWidth="1"/>
    <col min="2313" max="2313" width="14.7109375" style="385" customWidth="1"/>
    <col min="2314" max="2314" width="15.7109375" style="385" customWidth="1"/>
    <col min="2315" max="2315" width="8.7109375" style="385" customWidth="1"/>
    <col min="2316" max="2316" width="15" style="385" bestFit="1" customWidth="1"/>
    <col min="2317" max="2318" width="9.5703125" style="385" customWidth="1"/>
    <col min="2319" max="2319" width="11.140625" style="385" customWidth="1"/>
    <col min="2320" max="2560" width="9.140625" style="385"/>
    <col min="2561" max="2561" width="2.7109375" style="385" customWidth="1"/>
    <col min="2562" max="2562" width="6.7109375" style="385" customWidth="1"/>
    <col min="2563" max="2563" width="23.5703125" style="385" customWidth="1"/>
    <col min="2564" max="2565" width="14.7109375" style="385" customWidth="1"/>
    <col min="2566" max="2566" width="16.42578125" style="385" customWidth="1"/>
    <col min="2567" max="2567" width="15.7109375" style="385" customWidth="1"/>
    <col min="2568" max="2568" width="13.7109375" style="385" customWidth="1"/>
    <col min="2569" max="2569" width="14.7109375" style="385" customWidth="1"/>
    <col min="2570" max="2570" width="15.7109375" style="385" customWidth="1"/>
    <col min="2571" max="2571" width="8.7109375" style="385" customWidth="1"/>
    <col min="2572" max="2572" width="15" style="385" bestFit="1" customWidth="1"/>
    <col min="2573" max="2574" width="9.5703125" style="385" customWidth="1"/>
    <col min="2575" max="2575" width="11.140625" style="385" customWidth="1"/>
    <col min="2576" max="2816" width="9.140625" style="385"/>
    <col min="2817" max="2817" width="2.7109375" style="385" customWidth="1"/>
    <col min="2818" max="2818" width="6.7109375" style="385" customWidth="1"/>
    <col min="2819" max="2819" width="23.5703125" style="385" customWidth="1"/>
    <col min="2820" max="2821" width="14.7109375" style="385" customWidth="1"/>
    <col min="2822" max="2822" width="16.42578125" style="385" customWidth="1"/>
    <col min="2823" max="2823" width="15.7109375" style="385" customWidth="1"/>
    <col min="2824" max="2824" width="13.7109375" style="385" customWidth="1"/>
    <col min="2825" max="2825" width="14.7109375" style="385" customWidth="1"/>
    <col min="2826" max="2826" width="15.7109375" style="385" customWidth="1"/>
    <col min="2827" max="2827" width="8.7109375" style="385" customWidth="1"/>
    <col min="2828" max="2828" width="15" style="385" bestFit="1" customWidth="1"/>
    <col min="2829" max="2830" width="9.5703125" style="385" customWidth="1"/>
    <col min="2831" max="2831" width="11.140625" style="385" customWidth="1"/>
    <col min="2832" max="3072" width="9.140625" style="385"/>
    <col min="3073" max="3073" width="2.7109375" style="385" customWidth="1"/>
    <col min="3074" max="3074" width="6.7109375" style="385" customWidth="1"/>
    <col min="3075" max="3075" width="23.5703125" style="385" customWidth="1"/>
    <col min="3076" max="3077" width="14.7109375" style="385" customWidth="1"/>
    <col min="3078" max="3078" width="16.42578125" style="385" customWidth="1"/>
    <col min="3079" max="3079" width="15.7109375" style="385" customWidth="1"/>
    <col min="3080" max="3080" width="13.7109375" style="385" customWidth="1"/>
    <col min="3081" max="3081" width="14.7109375" style="385" customWidth="1"/>
    <col min="3082" max="3082" width="15.7109375" style="385" customWidth="1"/>
    <col min="3083" max="3083" width="8.7109375" style="385" customWidth="1"/>
    <col min="3084" max="3084" width="15" style="385" bestFit="1" customWidth="1"/>
    <col min="3085" max="3086" width="9.5703125" style="385" customWidth="1"/>
    <col min="3087" max="3087" width="11.140625" style="385" customWidth="1"/>
    <col min="3088" max="3328" width="9.140625" style="385"/>
    <col min="3329" max="3329" width="2.7109375" style="385" customWidth="1"/>
    <col min="3330" max="3330" width="6.7109375" style="385" customWidth="1"/>
    <col min="3331" max="3331" width="23.5703125" style="385" customWidth="1"/>
    <col min="3332" max="3333" width="14.7109375" style="385" customWidth="1"/>
    <col min="3334" max="3334" width="16.42578125" style="385" customWidth="1"/>
    <col min="3335" max="3335" width="15.7109375" style="385" customWidth="1"/>
    <col min="3336" max="3336" width="13.7109375" style="385" customWidth="1"/>
    <col min="3337" max="3337" width="14.7109375" style="385" customWidth="1"/>
    <col min="3338" max="3338" width="15.7109375" style="385" customWidth="1"/>
    <col min="3339" max="3339" width="8.7109375" style="385" customWidth="1"/>
    <col min="3340" max="3340" width="15" style="385" bestFit="1" customWidth="1"/>
    <col min="3341" max="3342" width="9.5703125" style="385" customWidth="1"/>
    <col min="3343" max="3343" width="11.140625" style="385" customWidth="1"/>
    <col min="3344" max="3584" width="9.140625" style="385"/>
    <col min="3585" max="3585" width="2.7109375" style="385" customWidth="1"/>
    <col min="3586" max="3586" width="6.7109375" style="385" customWidth="1"/>
    <col min="3587" max="3587" width="23.5703125" style="385" customWidth="1"/>
    <col min="3588" max="3589" width="14.7109375" style="385" customWidth="1"/>
    <col min="3590" max="3590" width="16.42578125" style="385" customWidth="1"/>
    <col min="3591" max="3591" width="15.7109375" style="385" customWidth="1"/>
    <col min="3592" max="3592" width="13.7109375" style="385" customWidth="1"/>
    <col min="3593" max="3593" width="14.7109375" style="385" customWidth="1"/>
    <col min="3594" max="3594" width="15.7109375" style="385" customWidth="1"/>
    <col min="3595" max="3595" width="8.7109375" style="385" customWidth="1"/>
    <col min="3596" max="3596" width="15" style="385" bestFit="1" customWidth="1"/>
    <col min="3597" max="3598" width="9.5703125" style="385" customWidth="1"/>
    <col min="3599" max="3599" width="11.140625" style="385" customWidth="1"/>
    <col min="3600" max="3840" width="9.140625" style="385"/>
    <col min="3841" max="3841" width="2.7109375" style="385" customWidth="1"/>
    <col min="3842" max="3842" width="6.7109375" style="385" customWidth="1"/>
    <col min="3843" max="3843" width="23.5703125" style="385" customWidth="1"/>
    <col min="3844" max="3845" width="14.7109375" style="385" customWidth="1"/>
    <col min="3846" max="3846" width="16.42578125" style="385" customWidth="1"/>
    <col min="3847" max="3847" width="15.7109375" style="385" customWidth="1"/>
    <col min="3848" max="3848" width="13.7109375" style="385" customWidth="1"/>
    <col min="3849" max="3849" width="14.7109375" style="385" customWidth="1"/>
    <col min="3850" max="3850" width="15.7109375" style="385" customWidth="1"/>
    <col min="3851" max="3851" width="8.7109375" style="385" customWidth="1"/>
    <col min="3852" max="3852" width="15" style="385" bestFit="1" customWidth="1"/>
    <col min="3853" max="3854" width="9.5703125" style="385" customWidth="1"/>
    <col min="3855" max="3855" width="11.140625" style="385" customWidth="1"/>
    <col min="3856" max="4096" width="9.140625" style="385"/>
    <col min="4097" max="4097" width="2.7109375" style="385" customWidth="1"/>
    <col min="4098" max="4098" width="6.7109375" style="385" customWidth="1"/>
    <col min="4099" max="4099" width="23.5703125" style="385" customWidth="1"/>
    <col min="4100" max="4101" width="14.7109375" style="385" customWidth="1"/>
    <col min="4102" max="4102" width="16.42578125" style="385" customWidth="1"/>
    <col min="4103" max="4103" width="15.7109375" style="385" customWidth="1"/>
    <col min="4104" max="4104" width="13.7109375" style="385" customWidth="1"/>
    <col min="4105" max="4105" width="14.7109375" style="385" customWidth="1"/>
    <col min="4106" max="4106" width="15.7109375" style="385" customWidth="1"/>
    <col min="4107" max="4107" width="8.7109375" style="385" customWidth="1"/>
    <col min="4108" max="4108" width="15" style="385" bestFit="1" customWidth="1"/>
    <col min="4109" max="4110" width="9.5703125" style="385" customWidth="1"/>
    <col min="4111" max="4111" width="11.140625" style="385" customWidth="1"/>
    <col min="4112" max="4352" width="9.140625" style="385"/>
    <col min="4353" max="4353" width="2.7109375" style="385" customWidth="1"/>
    <col min="4354" max="4354" width="6.7109375" style="385" customWidth="1"/>
    <col min="4355" max="4355" width="23.5703125" style="385" customWidth="1"/>
    <col min="4356" max="4357" width="14.7109375" style="385" customWidth="1"/>
    <col min="4358" max="4358" width="16.42578125" style="385" customWidth="1"/>
    <col min="4359" max="4359" width="15.7109375" style="385" customWidth="1"/>
    <col min="4360" max="4360" width="13.7109375" style="385" customWidth="1"/>
    <col min="4361" max="4361" width="14.7109375" style="385" customWidth="1"/>
    <col min="4362" max="4362" width="15.7109375" style="385" customWidth="1"/>
    <col min="4363" max="4363" width="8.7109375" style="385" customWidth="1"/>
    <col min="4364" max="4364" width="15" style="385" bestFit="1" customWidth="1"/>
    <col min="4365" max="4366" width="9.5703125" style="385" customWidth="1"/>
    <col min="4367" max="4367" width="11.140625" style="385" customWidth="1"/>
    <col min="4368" max="4608" width="9.140625" style="385"/>
    <col min="4609" max="4609" width="2.7109375" style="385" customWidth="1"/>
    <col min="4610" max="4610" width="6.7109375" style="385" customWidth="1"/>
    <col min="4611" max="4611" width="23.5703125" style="385" customWidth="1"/>
    <col min="4612" max="4613" width="14.7109375" style="385" customWidth="1"/>
    <col min="4614" max="4614" width="16.42578125" style="385" customWidth="1"/>
    <col min="4615" max="4615" width="15.7109375" style="385" customWidth="1"/>
    <col min="4616" max="4616" width="13.7109375" style="385" customWidth="1"/>
    <col min="4617" max="4617" width="14.7109375" style="385" customWidth="1"/>
    <col min="4618" max="4618" width="15.7109375" style="385" customWidth="1"/>
    <col min="4619" max="4619" width="8.7109375" style="385" customWidth="1"/>
    <col min="4620" max="4620" width="15" style="385" bestFit="1" customWidth="1"/>
    <col min="4621" max="4622" width="9.5703125" style="385" customWidth="1"/>
    <col min="4623" max="4623" width="11.140625" style="385" customWidth="1"/>
    <col min="4624" max="4864" width="9.140625" style="385"/>
    <col min="4865" max="4865" width="2.7109375" style="385" customWidth="1"/>
    <col min="4866" max="4866" width="6.7109375" style="385" customWidth="1"/>
    <col min="4867" max="4867" width="23.5703125" style="385" customWidth="1"/>
    <col min="4868" max="4869" width="14.7109375" style="385" customWidth="1"/>
    <col min="4870" max="4870" width="16.42578125" style="385" customWidth="1"/>
    <col min="4871" max="4871" width="15.7109375" style="385" customWidth="1"/>
    <col min="4872" max="4872" width="13.7109375" style="385" customWidth="1"/>
    <col min="4873" max="4873" width="14.7109375" style="385" customWidth="1"/>
    <col min="4874" max="4874" width="15.7109375" style="385" customWidth="1"/>
    <col min="4875" max="4875" width="8.7109375" style="385" customWidth="1"/>
    <col min="4876" max="4876" width="15" style="385" bestFit="1" customWidth="1"/>
    <col min="4877" max="4878" width="9.5703125" style="385" customWidth="1"/>
    <col min="4879" max="4879" width="11.140625" style="385" customWidth="1"/>
    <col min="4880" max="5120" width="9.140625" style="385"/>
    <col min="5121" max="5121" width="2.7109375" style="385" customWidth="1"/>
    <col min="5122" max="5122" width="6.7109375" style="385" customWidth="1"/>
    <col min="5123" max="5123" width="23.5703125" style="385" customWidth="1"/>
    <col min="5124" max="5125" width="14.7109375" style="385" customWidth="1"/>
    <col min="5126" max="5126" width="16.42578125" style="385" customWidth="1"/>
    <col min="5127" max="5127" width="15.7109375" style="385" customWidth="1"/>
    <col min="5128" max="5128" width="13.7109375" style="385" customWidth="1"/>
    <col min="5129" max="5129" width="14.7109375" style="385" customWidth="1"/>
    <col min="5130" max="5130" width="15.7109375" style="385" customWidth="1"/>
    <col min="5131" max="5131" width="8.7109375" style="385" customWidth="1"/>
    <col min="5132" max="5132" width="15" style="385" bestFit="1" customWidth="1"/>
    <col min="5133" max="5134" width="9.5703125" style="385" customWidth="1"/>
    <col min="5135" max="5135" width="11.140625" style="385" customWidth="1"/>
    <col min="5136" max="5376" width="9.140625" style="385"/>
    <col min="5377" max="5377" width="2.7109375" style="385" customWidth="1"/>
    <col min="5378" max="5378" width="6.7109375" style="385" customWidth="1"/>
    <col min="5379" max="5379" width="23.5703125" style="385" customWidth="1"/>
    <col min="5380" max="5381" width="14.7109375" style="385" customWidth="1"/>
    <col min="5382" max="5382" width="16.42578125" style="385" customWidth="1"/>
    <col min="5383" max="5383" width="15.7109375" style="385" customWidth="1"/>
    <col min="5384" max="5384" width="13.7109375" style="385" customWidth="1"/>
    <col min="5385" max="5385" width="14.7109375" style="385" customWidth="1"/>
    <col min="5386" max="5386" width="15.7109375" style="385" customWidth="1"/>
    <col min="5387" max="5387" width="8.7109375" style="385" customWidth="1"/>
    <col min="5388" max="5388" width="15" style="385" bestFit="1" customWidth="1"/>
    <col min="5389" max="5390" width="9.5703125" style="385" customWidth="1"/>
    <col min="5391" max="5391" width="11.140625" style="385" customWidth="1"/>
    <col min="5392" max="5632" width="9.140625" style="385"/>
    <col min="5633" max="5633" width="2.7109375" style="385" customWidth="1"/>
    <col min="5634" max="5634" width="6.7109375" style="385" customWidth="1"/>
    <col min="5635" max="5635" width="23.5703125" style="385" customWidth="1"/>
    <col min="5636" max="5637" width="14.7109375" style="385" customWidth="1"/>
    <col min="5638" max="5638" width="16.42578125" style="385" customWidth="1"/>
    <col min="5639" max="5639" width="15.7109375" style="385" customWidth="1"/>
    <col min="5640" max="5640" width="13.7109375" style="385" customWidth="1"/>
    <col min="5641" max="5641" width="14.7109375" style="385" customWidth="1"/>
    <col min="5642" max="5642" width="15.7109375" style="385" customWidth="1"/>
    <col min="5643" max="5643" width="8.7109375" style="385" customWidth="1"/>
    <col min="5644" max="5644" width="15" style="385" bestFit="1" customWidth="1"/>
    <col min="5645" max="5646" width="9.5703125" style="385" customWidth="1"/>
    <col min="5647" max="5647" width="11.140625" style="385" customWidth="1"/>
    <col min="5648" max="5888" width="9.140625" style="385"/>
    <col min="5889" max="5889" width="2.7109375" style="385" customWidth="1"/>
    <col min="5890" max="5890" width="6.7109375" style="385" customWidth="1"/>
    <col min="5891" max="5891" width="23.5703125" style="385" customWidth="1"/>
    <col min="5892" max="5893" width="14.7109375" style="385" customWidth="1"/>
    <col min="5894" max="5894" width="16.42578125" style="385" customWidth="1"/>
    <col min="5895" max="5895" width="15.7109375" style="385" customWidth="1"/>
    <col min="5896" max="5896" width="13.7109375" style="385" customWidth="1"/>
    <col min="5897" max="5897" width="14.7109375" style="385" customWidth="1"/>
    <col min="5898" max="5898" width="15.7109375" style="385" customWidth="1"/>
    <col min="5899" max="5899" width="8.7109375" style="385" customWidth="1"/>
    <col min="5900" max="5900" width="15" style="385" bestFit="1" customWidth="1"/>
    <col min="5901" max="5902" width="9.5703125" style="385" customWidth="1"/>
    <col min="5903" max="5903" width="11.140625" style="385" customWidth="1"/>
    <col min="5904" max="6144" width="9.140625" style="385"/>
    <col min="6145" max="6145" width="2.7109375" style="385" customWidth="1"/>
    <col min="6146" max="6146" width="6.7109375" style="385" customWidth="1"/>
    <col min="6147" max="6147" width="23.5703125" style="385" customWidth="1"/>
    <col min="6148" max="6149" width="14.7109375" style="385" customWidth="1"/>
    <col min="6150" max="6150" width="16.42578125" style="385" customWidth="1"/>
    <col min="6151" max="6151" width="15.7109375" style="385" customWidth="1"/>
    <col min="6152" max="6152" width="13.7109375" style="385" customWidth="1"/>
    <col min="6153" max="6153" width="14.7109375" style="385" customWidth="1"/>
    <col min="6154" max="6154" width="15.7109375" style="385" customWidth="1"/>
    <col min="6155" max="6155" width="8.7109375" style="385" customWidth="1"/>
    <col min="6156" max="6156" width="15" style="385" bestFit="1" customWidth="1"/>
    <col min="6157" max="6158" width="9.5703125" style="385" customWidth="1"/>
    <col min="6159" max="6159" width="11.140625" style="385" customWidth="1"/>
    <col min="6160" max="6400" width="9.140625" style="385"/>
    <col min="6401" max="6401" width="2.7109375" style="385" customWidth="1"/>
    <col min="6402" max="6402" width="6.7109375" style="385" customWidth="1"/>
    <col min="6403" max="6403" width="23.5703125" style="385" customWidth="1"/>
    <col min="6404" max="6405" width="14.7109375" style="385" customWidth="1"/>
    <col min="6406" max="6406" width="16.42578125" style="385" customWidth="1"/>
    <col min="6407" max="6407" width="15.7109375" style="385" customWidth="1"/>
    <col min="6408" max="6408" width="13.7109375" style="385" customWidth="1"/>
    <col min="6409" max="6409" width="14.7109375" style="385" customWidth="1"/>
    <col min="6410" max="6410" width="15.7109375" style="385" customWidth="1"/>
    <col min="6411" max="6411" width="8.7109375" style="385" customWidth="1"/>
    <col min="6412" max="6412" width="15" style="385" bestFit="1" customWidth="1"/>
    <col min="6413" max="6414" width="9.5703125" style="385" customWidth="1"/>
    <col min="6415" max="6415" width="11.140625" style="385" customWidth="1"/>
    <col min="6416" max="6656" width="9.140625" style="385"/>
    <col min="6657" max="6657" width="2.7109375" style="385" customWidth="1"/>
    <col min="6658" max="6658" width="6.7109375" style="385" customWidth="1"/>
    <col min="6659" max="6659" width="23.5703125" style="385" customWidth="1"/>
    <col min="6660" max="6661" width="14.7109375" style="385" customWidth="1"/>
    <col min="6662" max="6662" width="16.42578125" style="385" customWidth="1"/>
    <col min="6663" max="6663" width="15.7109375" style="385" customWidth="1"/>
    <col min="6664" max="6664" width="13.7109375" style="385" customWidth="1"/>
    <col min="6665" max="6665" width="14.7109375" style="385" customWidth="1"/>
    <col min="6666" max="6666" width="15.7109375" style="385" customWidth="1"/>
    <col min="6667" max="6667" width="8.7109375" style="385" customWidth="1"/>
    <col min="6668" max="6668" width="15" style="385" bestFit="1" customWidth="1"/>
    <col min="6669" max="6670" width="9.5703125" style="385" customWidth="1"/>
    <col min="6671" max="6671" width="11.140625" style="385" customWidth="1"/>
    <col min="6672" max="6912" width="9.140625" style="385"/>
    <col min="6913" max="6913" width="2.7109375" style="385" customWidth="1"/>
    <col min="6914" max="6914" width="6.7109375" style="385" customWidth="1"/>
    <col min="6915" max="6915" width="23.5703125" style="385" customWidth="1"/>
    <col min="6916" max="6917" width="14.7109375" style="385" customWidth="1"/>
    <col min="6918" max="6918" width="16.42578125" style="385" customWidth="1"/>
    <col min="6919" max="6919" width="15.7109375" style="385" customWidth="1"/>
    <col min="6920" max="6920" width="13.7109375" style="385" customWidth="1"/>
    <col min="6921" max="6921" width="14.7109375" style="385" customWidth="1"/>
    <col min="6922" max="6922" width="15.7109375" style="385" customWidth="1"/>
    <col min="6923" max="6923" width="8.7109375" style="385" customWidth="1"/>
    <col min="6924" max="6924" width="15" style="385" bestFit="1" customWidth="1"/>
    <col min="6925" max="6926" width="9.5703125" style="385" customWidth="1"/>
    <col min="6927" max="6927" width="11.140625" style="385" customWidth="1"/>
    <col min="6928" max="7168" width="9.140625" style="385"/>
    <col min="7169" max="7169" width="2.7109375" style="385" customWidth="1"/>
    <col min="7170" max="7170" width="6.7109375" style="385" customWidth="1"/>
    <col min="7171" max="7171" width="23.5703125" style="385" customWidth="1"/>
    <col min="7172" max="7173" width="14.7109375" style="385" customWidth="1"/>
    <col min="7174" max="7174" width="16.42578125" style="385" customWidth="1"/>
    <col min="7175" max="7175" width="15.7109375" style="385" customWidth="1"/>
    <col min="7176" max="7176" width="13.7109375" style="385" customWidth="1"/>
    <col min="7177" max="7177" width="14.7109375" style="385" customWidth="1"/>
    <col min="7178" max="7178" width="15.7109375" style="385" customWidth="1"/>
    <col min="7179" max="7179" width="8.7109375" style="385" customWidth="1"/>
    <col min="7180" max="7180" width="15" style="385" bestFit="1" customWidth="1"/>
    <col min="7181" max="7182" width="9.5703125" style="385" customWidth="1"/>
    <col min="7183" max="7183" width="11.140625" style="385" customWidth="1"/>
    <col min="7184" max="7424" width="9.140625" style="385"/>
    <col min="7425" max="7425" width="2.7109375" style="385" customWidth="1"/>
    <col min="7426" max="7426" width="6.7109375" style="385" customWidth="1"/>
    <col min="7427" max="7427" width="23.5703125" style="385" customWidth="1"/>
    <col min="7428" max="7429" width="14.7109375" style="385" customWidth="1"/>
    <col min="7430" max="7430" width="16.42578125" style="385" customWidth="1"/>
    <col min="7431" max="7431" width="15.7109375" style="385" customWidth="1"/>
    <col min="7432" max="7432" width="13.7109375" style="385" customWidth="1"/>
    <col min="7433" max="7433" width="14.7109375" style="385" customWidth="1"/>
    <col min="7434" max="7434" width="15.7109375" style="385" customWidth="1"/>
    <col min="7435" max="7435" width="8.7109375" style="385" customWidth="1"/>
    <col min="7436" max="7436" width="15" style="385" bestFit="1" customWidth="1"/>
    <col min="7437" max="7438" width="9.5703125" style="385" customWidth="1"/>
    <col min="7439" max="7439" width="11.140625" style="385" customWidth="1"/>
    <col min="7440" max="7680" width="9.140625" style="385"/>
    <col min="7681" max="7681" width="2.7109375" style="385" customWidth="1"/>
    <col min="7682" max="7682" width="6.7109375" style="385" customWidth="1"/>
    <col min="7683" max="7683" width="23.5703125" style="385" customWidth="1"/>
    <col min="7684" max="7685" width="14.7109375" style="385" customWidth="1"/>
    <col min="7686" max="7686" width="16.42578125" style="385" customWidth="1"/>
    <col min="7687" max="7687" width="15.7109375" style="385" customWidth="1"/>
    <col min="7688" max="7688" width="13.7109375" style="385" customWidth="1"/>
    <col min="7689" max="7689" width="14.7109375" style="385" customWidth="1"/>
    <col min="7690" max="7690" width="15.7109375" style="385" customWidth="1"/>
    <col min="7691" max="7691" width="8.7109375" style="385" customWidth="1"/>
    <col min="7692" max="7692" width="15" style="385" bestFit="1" customWidth="1"/>
    <col min="7693" max="7694" width="9.5703125" style="385" customWidth="1"/>
    <col min="7695" max="7695" width="11.140625" style="385" customWidth="1"/>
    <col min="7696" max="7936" width="9.140625" style="385"/>
    <col min="7937" max="7937" width="2.7109375" style="385" customWidth="1"/>
    <col min="7938" max="7938" width="6.7109375" style="385" customWidth="1"/>
    <col min="7939" max="7939" width="23.5703125" style="385" customWidth="1"/>
    <col min="7940" max="7941" width="14.7109375" style="385" customWidth="1"/>
    <col min="7942" max="7942" width="16.42578125" style="385" customWidth="1"/>
    <col min="7943" max="7943" width="15.7109375" style="385" customWidth="1"/>
    <col min="7944" max="7944" width="13.7109375" style="385" customWidth="1"/>
    <col min="7945" max="7945" width="14.7109375" style="385" customWidth="1"/>
    <col min="7946" max="7946" width="15.7109375" style="385" customWidth="1"/>
    <col min="7947" max="7947" width="8.7109375" style="385" customWidth="1"/>
    <col min="7948" max="7948" width="15" style="385" bestFit="1" customWidth="1"/>
    <col min="7949" max="7950" width="9.5703125" style="385" customWidth="1"/>
    <col min="7951" max="7951" width="11.140625" style="385" customWidth="1"/>
    <col min="7952" max="8192" width="9.140625" style="385"/>
    <col min="8193" max="8193" width="2.7109375" style="385" customWidth="1"/>
    <col min="8194" max="8194" width="6.7109375" style="385" customWidth="1"/>
    <col min="8195" max="8195" width="23.5703125" style="385" customWidth="1"/>
    <col min="8196" max="8197" width="14.7109375" style="385" customWidth="1"/>
    <col min="8198" max="8198" width="16.42578125" style="385" customWidth="1"/>
    <col min="8199" max="8199" width="15.7109375" style="385" customWidth="1"/>
    <col min="8200" max="8200" width="13.7109375" style="385" customWidth="1"/>
    <col min="8201" max="8201" width="14.7109375" style="385" customWidth="1"/>
    <col min="8202" max="8202" width="15.7109375" style="385" customWidth="1"/>
    <col min="8203" max="8203" width="8.7109375" style="385" customWidth="1"/>
    <col min="8204" max="8204" width="15" style="385" bestFit="1" customWidth="1"/>
    <col min="8205" max="8206" width="9.5703125" style="385" customWidth="1"/>
    <col min="8207" max="8207" width="11.140625" style="385" customWidth="1"/>
    <col min="8208" max="8448" width="9.140625" style="385"/>
    <col min="8449" max="8449" width="2.7109375" style="385" customWidth="1"/>
    <col min="8450" max="8450" width="6.7109375" style="385" customWidth="1"/>
    <col min="8451" max="8451" width="23.5703125" style="385" customWidth="1"/>
    <col min="8452" max="8453" width="14.7109375" style="385" customWidth="1"/>
    <col min="8454" max="8454" width="16.42578125" style="385" customWidth="1"/>
    <col min="8455" max="8455" width="15.7109375" style="385" customWidth="1"/>
    <col min="8456" max="8456" width="13.7109375" style="385" customWidth="1"/>
    <col min="8457" max="8457" width="14.7109375" style="385" customWidth="1"/>
    <col min="8458" max="8458" width="15.7109375" style="385" customWidth="1"/>
    <col min="8459" max="8459" width="8.7109375" style="385" customWidth="1"/>
    <col min="8460" max="8460" width="15" style="385" bestFit="1" customWidth="1"/>
    <col min="8461" max="8462" width="9.5703125" style="385" customWidth="1"/>
    <col min="8463" max="8463" width="11.140625" style="385" customWidth="1"/>
    <col min="8464" max="8704" width="9.140625" style="385"/>
    <col min="8705" max="8705" width="2.7109375" style="385" customWidth="1"/>
    <col min="8706" max="8706" width="6.7109375" style="385" customWidth="1"/>
    <col min="8707" max="8707" width="23.5703125" style="385" customWidth="1"/>
    <col min="8708" max="8709" width="14.7109375" style="385" customWidth="1"/>
    <col min="8710" max="8710" width="16.42578125" style="385" customWidth="1"/>
    <col min="8711" max="8711" width="15.7109375" style="385" customWidth="1"/>
    <col min="8712" max="8712" width="13.7109375" style="385" customWidth="1"/>
    <col min="8713" max="8713" width="14.7109375" style="385" customWidth="1"/>
    <col min="8714" max="8714" width="15.7109375" style="385" customWidth="1"/>
    <col min="8715" max="8715" width="8.7109375" style="385" customWidth="1"/>
    <col min="8716" max="8716" width="15" style="385" bestFit="1" customWidth="1"/>
    <col min="8717" max="8718" width="9.5703125" style="385" customWidth="1"/>
    <col min="8719" max="8719" width="11.140625" style="385" customWidth="1"/>
    <col min="8720" max="8960" width="9.140625" style="385"/>
    <col min="8961" max="8961" width="2.7109375" style="385" customWidth="1"/>
    <col min="8962" max="8962" width="6.7109375" style="385" customWidth="1"/>
    <col min="8963" max="8963" width="23.5703125" style="385" customWidth="1"/>
    <col min="8964" max="8965" width="14.7109375" style="385" customWidth="1"/>
    <col min="8966" max="8966" width="16.42578125" style="385" customWidth="1"/>
    <col min="8967" max="8967" width="15.7109375" style="385" customWidth="1"/>
    <col min="8968" max="8968" width="13.7109375" style="385" customWidth="1"/>
    <col min="8969" max="8969" width="14.7109375" style="385" customWidth="1"/>
    <col min="8970" max="8970" width="15.7109375" style="385" customWidth="1"/>
    <col min="8971" max="8971" width="8.7109375" style="385" customWidth="1"/>
    <col min="8972" max="8972" width="15" style="385" bestFit="1" customWidth="1"/>
    <col min="8973" max="8974" width="9.5703125" style="385" customWidth="1"/>
    <col min="8975" max="8975" width="11.140625" style="385" customWidth="1"/>
    <col min="8976" max="9216" width="9.140625" style="385"/>
    <col min="9217" max="9217" width="2.7109375" style="385" customWidth="1"/>
    <col min="9218" max="9218" width="6.7109375" style="385" customWidth="1"/>
    <col min="9219" max="9219" width="23.5703125" style="385" customWidth="1"/>
    <col min="9220" max="9221" width="14.7109375" style="385" customWidth="1"/>
    <col min="9222" max="9222" width="16.42578125" style="385" customWidth="1"/>
    <col min="9223" max="9223" width="15.7109375" style="385" customWidth="1"/>
    <col min="9224" max="9224" width="13.7109375" style="385" customWidth="1"/>
    <col min="9225" max="9225" width="14.7109375" style="385" customWidth="1"/>
    <col min="9226" max="9226" width="15.7109375" style="385" customWidth="1"/>
    <col min="9227" max="9227" width="8.7109375" style="385" customWidth="1"/>
    <col min="9228" max="9228" width="15" style="385" bestFit="1" customWidth="1"/>
    <col min="9229" max="9230" width="9.5703125" style="385" customWidth="1"/>
    <col min="9231" max="9231" width="11.140625" style="385" customWidth="1"/>
    <col min="9232" max="9472" width="9.140625" style="385"/>
    <col min="9473" max="9473" width="2.7109375" style="385" customWidth="1"/>
    <col min="9474" max="9474" width="6.7109375" style="385" customWidth="1"/>
    <col min="9475" max="9475" width="23.5703125" style="385" customWidth="1"/>
    <col min="9476" max="9477" width="14.7109375" style="385" customWidth="1"/>
    <col min="9478" max="9478" width="16.42578125" style="385" customWidth="1"/>
    <col min="9479" max="9479" width="15.7109375" style="385" customWidth="1"/>
    <col min="9480" max="9480" width="13.7109375" style="385" customWidth="1"/>
    <col min="9481" max="9481" width="14.7109375" style="385" customWidth="1"/>
    <col min="9482" max="9482" width="15.7109375" style="385" customWidth="1"/>
    <col min="9483" max="9483" width="8.7109375" style="385" customWidth="1"/>
    <col min="9484" max="9484" width="15" style="385" bestFit="1" customWidth="1"/>
    <col min="9485" max="9486" width="9.5703125" style="385" customWidth="1"/>
    <col min="9487" max="9487" width="11.140625" style="385" customWidth="1"/>
    <col min="9488" max="9728" width="9.140625" style="385"/>
    <col min="9729" max="9729" width="2.7109375" style="385" customWidth="1"/>
    <col min="9730" max="9730" width="6.7109375" style="385" customWidth="1"/>
    <col min="9731" max="9731" width="23.5703125" style="385" customWidth="1"/>
    <col min="9732" max="9733" width="14.7109375" style="385" customWidth="1"/>
    <col min="9734" max="9734" width="16.42578125" style="385" customWidth="1"/>
    <col min="9735" max="9735" width="15.7109375" style="385" customWidth="1"/>
    <col min="9736" max="9736" width="13.7109375" style="385" customWidth="1"/>
    <col min="9737" max="9737" width="14.7109375" style="385" customWidth="1"/>
    <col min="9738" max="9738" width="15.7109375" style="385" customWidth="1"/>
    <col min="9739" max="9739" width="8.7109375" style="385" customWidth="1"/>
    <col min="9740" max="9740" width="15" style="385" bestFit="1" customWidth="1"/>
    <col min="9741" max="9742" width="9.5703125" style="385" customWidth="1"/>
    <col min="9743" max="9743" width="11.140625" style="385" customWidth="1"/>
    <col min="9744" max="9984" width="9.140625" style="385"/>
    <col min="9985" max="9985" width="2.7109375" style="385" customWidth="1"/>
    <col min="9986" max="9986" width="6.7109375" style="385" customWidth="1"/>
    <col min="9987" max="9987" width="23.5703125" style="385" customWidth="1"/>
    <col min="9988" max="9989" width="14.7109375" style="385" customWidth="1"/>
    <col min="9990" max="9990" width="16.42578125" style="385" customWidth="1"/>
    <col min="9991" max="9991" width="15.7109375" style="385" customWidth="1"/>
    <col min="9992" max="9992" width="13.7109375" style="385" customWidth="1"/>
    <col min="9993" max="9993" width="14.7109375" style="385" customWidth="1"/>
    <col min="9994" max="9994" width="15.7109375" style="385" customWidth="1"/>
    <col min="9995" max="9995" width="8.7109375" style="385" customWidth="1"/>
    <col min="9996" max="9996" width="15" style="385" bestFit="1" customWidth="1"/>
    <col min="9997" max="9998" width="9.5703125" style="385" customWidth="1"/>
    <col min="9999" max="9999" width="11.140625" style="385" customWidth="1"/>
    <col min="10000" max="10240" width="9.140625" style="385"/>
    <col min="10241" max="10241" width="2.7109375" style="385" customWidth="1"/>
    <col min="10242" max="10242" width="6.7109375" style="385" customWidth="1"/>
    <col min="10243" max="10243" width="23.5703125" style="385" customWidth="1"/>
    <col min="10244" max="10245" width="14.7109375" style="385" customWidth="1"/>
    <col min="10246" max="10246" width="16.42578125" style="385" customWidth="1"/>
    <col min="10247" max="10247" width="15.7109375" style="385" customWidth="1"/>
    <col min="10248" max="10248" width="13.7109375" style="385" customWidth="1"/>
    <col min="10249" max="10249" width="14.7109375" style="385" customWidth="1"/>
    <col min="10250" max="10250" width="15.7109375" style="385" customWidth="1"/>
    <col min="10251" max="10251" width="8.7109375" style="385" customWidth="1"/>
    <col min="10252" max="10252" width="15" style="385" bestFit="1" customWidth="1"/>
    <col min="10253" max="10254" width="9.5703125" style="385" customWidth="1"/>
    <col min="10255" max="10255" width="11.140625" style="385" customWidth="1"/>
    <col min="10256" max="10496" width="9.140625" style="385"/>
    <col min="10497" max="10497" width="2.7109375" style="385" customWidth="1"/>
    <col min="10498" max="10498" width="6.7109375" style="385" customWidth="1"/>
    <col min="10499" max="10499" width="23.5703125" style="385" customWidth="1"/>
    <col min="10500" max="10501" width="14.7109375" style="385" customWidth="1"/>
    <col min="10502" max="10502" width="16.42578125" style="385" customWidth="1"/>
    <col min="10503" max="10503" width="15.7109375" style="385" customWidth="1"/>
    <col min="10504" max="10504" width="13.7109375" style="385" customWidth="1"/>
    <col min="10505" max="10505" width="14.7109375" style="385" customWidth="1"/>
    <col min="10506" max="10506" width="15.7109375" style="385" customWidth="1"/>
    <col min="10507" max="10507" width="8.7109375" style="385" customWidth="1"/>
    <col min="10508" max="10508" width="15" style="385" bestFit="1" customWidth="1"/>
    <col min="10509" max="10510" width="9.5703125" style="385" customWidth="1"/>
    <col min="10511" max="10511" width="11.140625" style="385" customWidth="1"/>
    <col min="10512" max="10752" width="9.140625" style="385"/>
    <col min="10753" max="10753" width="2.7109375" style="385" customWidth="1"/>
    <col min="10754" max="10754" width="6.7109375" style="385" customWidth="1"/>
    <col min="10755" max="10755" width="23.5703125" style="385" customWidth="1"/>
    <col min="10756" max="10757" width="14.7109375" style="385" customWidth="1"/>
    <col min="10758" max="10758" width="16.42578125" style="385" customWidth="1"/>
    <col min="10759" max="10759" width="15.7109375" style="385" customWidth="1"/>
    <col min="10760" max="10760" width="13.7109375" style="385" customWidth="1"/>
    <col min="10761" max="10761" width="14.7109375" style="385" customWidth="1"/>
    <col min="10762" max="10762" width="15.7109375" style="385" customWidth="1"/>
    <col min="10763" max="10763" width="8.7109375" style="385" customWidth="1"/>
    <col min="10764" max="10764" width="15" style="385" bestFit="1" customWidth="1"/>
    <col min="10765" max="10766" width="9.5703125" style="385" customWidth="1"/>
    <col min="10767" max="10767" width="11.140625" style="385" customWidth="1"/>
    <col min="10768" max="11008" width="9.140625" style="385"/>
    <col min="11009" max="11009" width="2.7109375" style="385" customWidth="1"/>
    <col min="11010" max="11010" width="6.7109375" style="385" customWidth="1"/>
    <col min="11011" max="11011" width="23.5703125" style="385" customWidth="1"/>
    <col min="11012" max="11013" width="14.7109375" style="385" customWidth="1"/>
    <col min="11014" max="11014" width="16.42578125" style="385" customWidth="1"/>
    <col min="11015" max="11015" width="15.7109375" style="385" customWidth="1"/>
    <col min="11016" max="11016" width="13.7109375" style="385" customWidth="1"/>
    <col min="11017" max="11017" width="14.7109375" style="385" customWidth="1"/>
    <col min="11018" max="11018" width="15.7109375" style="385" customWidth="1"/>
    <col min="11019" max="11019" width="8.7109375" style="385" customWidth="1"/>
    <col min="11020" max="11020" width="15" style="385" bestFit="1" customWidth="1"/>
    <col min="11021" max="11022" width="9.5703125" style="385" customWidth="1"/>
    <col min="11023" max="11023" width="11.140625" style="385" customWidth="1"/>
    <col min="11024" max="11264" width="9.140625" style="385"/>
    <col min="11265" max="11265" width="2.7109375" style="385" customWidth="1"/>
    <col min="11266" max="11266" width="6.7109375" style="385" customWidth="1"/>
    <col min="11267" max="11267" width="23.5703125" style="385" customWidth="1"/>
    <col min="11268" max="11269" width="14.7109375" style="385" customWidth="1"/>
    <col min="11270" max="11270" width="16.42578125" style="385" customWidth="1"/>
    <col min="11271" max="11271" width="15.7109375" style="385" customWidth="1"/>
    <col min="11272" max="11272" width="13.7109375" style="385" customWidth="1"/>
    <col min="11273" max="11273" width="14.7109375" style="385" customWidth="1"/>
    <col min="11274" max="11274" width="15.7109375" style="385" customWidth="1"/>
    <col min="11275" max="11275" width="8.7109375" style="385" customWidth="1"/>
    <col min="11276" max="11276" width="15" style="385" bestFit="1" customWidth="1"/>
    <col min="11277" max="11278" width="9.5703125" style="385" customWidth="1"/>
    <col min="11279" max="11279" width="11.140625" style="385" customWidth="1"/>
    <col min="11280" max="11520" width="9.140625" style="385"/>
    <col min="11521" max="11521" width="2.7109375" style="385" customWidth="1"/>
    <col min="11522" max="11522" width="6.7109375" style="385" customWidth="1"/>
    <col min="11523" max="11523" width="23.5703125" style="385" customWidth="1"/>
    <col min="11524" max="11525" width="14.7109375" style="385" customWidth="1"/>
    <col min="11526" max="11526" width="16.42578125" style="385" customWidth="1"/>
    <col min="11527" max="11527" width="15.7109375" style="385" customWidth="1"/>
    <col min="11528" max="11528" width="13.7109375" style="385" customWidth="1"/>
    <col min="11529" max="11529" width="14.7109375" style="385" customWidth="1"/>
    <col min="11530" max="11530" width="15.7109375" style="385" customWidth="1"/>
    <col min="11531" max="11531" width="8.7109375" style="385" customWidth="1"/>
    <col min="11532" max="11532" width="15" style="385" bestFit="1" customWidth="1"/>
    <col min="11533" max="11534" width="9.5703125" style="385" customWidth="1"/>
    <col min="11535" max="11535" width="11.140625" style="385" customWidth="1"/>
    <col min="11536" max="11776" width="9.140625" style="385"/>
    <col min="11777" max="11777" width="2.7109375" style="385" customWidth="1"/>
    <col min="11778" max="11778" width="6.7109375" style="385" customWidth="1"/>
    <col min="11779" max="11779" width="23.5703125" style="385" customWidth="1"/>
    <col min="11780" max="11781" width="14.7109375" style="385" customWidth="1"/>
    <col min="11782" max="11782" width="16.42578125" style="385" customWidth="1"/>
    <col min="11783" max="11783" width="15.7109375" style="385" customWidth="1"/>
    <col min="11784" max="11784" width="13.7109375" style="385" customWidth="1"/>
    <col min="11785" max="11785" width="14.7109375" style="385" customWidth="1"/>
    <col min="11786" max="11786" width="15.7109375" style="385" customWidth="1"/>
    <col min="11787" max="11787" width="8.7109375" style="385" customWidth="1"/>
    <col min="11788" max="11788" width="15" style="385" bestFit="1" customWidth="1"/>
    <col min="11789" max="11790" width="9.5703125" style="385" customWidth="1"/>
    <col min="11791" max="11791" width="11.140625" style="385" customWidth="1"/>
    <col min="11792" max="12032" width="9.140625" style="385"/>
    <col min="12033" max="12033" width="2.7109375" style="385" customWidth="1"/>
    <col min="12034" max="12034" width="6.7109375" style="385" customWidth="1"/>
    <col min="12035" max="12035" width="23.5703125" style="385" customWidth="1"/>
    <col min="12036" max="12037" width="14.7109375" style="385" customWidth="1"/>
    <col min="12038" max="12038" width="16.42578125" style="385" customWidth="1"/>
    <col min="12039" max="12039" width="15.7109375" style="385" customWidth="1"/>
    <col min="12040" max="12040" width="13.7109375" style="385" customWidth="1"/>
    <col min="12041" max="12041" width="14.7109375" style="385" customWidth="1"/>
    <col min="12042" max="12042" width="15.7109375" style="385" customWidth="1"/>
    <col min="12043" max="12043" width="8.7109375" style="385" customWidth="1"/>
    <col min="12044" max="12044" width="15" style="385" bestFit="1" customWidth="1"/>
    <col min="12045" max="12046" width="9.5703125" style="385" customWidth="1"/>
    <col min="12047" max="12047" width="11.140625" style="385" customWidth="1"/>
    <col min="12048" max="12288" width="9.140625" style="385"/>
    <col min="12289" max="12289" width="2.7109375" style="385" customWidth="1"/>
    <col min="12290" max="12290" width="6.7109375" style="385" customWidth="1"/>
    <col min="12291" max="12291" width="23.5703125" style="385" customWidth="1"/>
    <col min="12292" max="12293" width="14.7109375" style="385" customWidth="1"/>
    <col min="12294" max="12294" width="16.42578125" style="385" customWidth="1"/>
    <col min="12295" max="12295" width="15.7109375" style="385" customWidth="1"/>
    <col min="12296" max="12296" width="13.7109375" style="385" customWidth="1"/>
    <col min="12297" max="12297" width="14.7109375" style="385" customWidth="1"/>
    <col min="12298" max="12298" width="15.7109375" style="385" customWidth="1"/>
    <col min="12299" max="12299" width="8.7109375" style="385" customWidth="1"/>
    <col min="12300" max="12300" width="15" style="385" bestFit="1" customWidth="1"/>
    <col min="12301" max="12302" width="9.5703125" style="385" customWidth="1"/>
    <col min="12303" max="12303" width="11.140625" style="385" customWidth="1"/>
    <col min="12304" max="12544" width="9.140625" style="385"/>
    <col min="12545" max="12545" width="2.7109375" style="385" customWidth="1"/>
    <col min="12546" max="12546" width="6.7109375" style="385" customWidth="1"/>
    <col min="12547" max="12547" width="23.5703125" style="385" customWidth="1"/>
    <col min="12548" max="12549" width="14.7109375" style="385" customWidth="1"/>
    <col min="12550" max="12550" width="16.42578125" style="385" customWidth="1"/>
    <col min="12551" max="12551" width="15.7109375" style="385" customWidth="1"/>
    <col min="12552" max="12552" width="13.7109375" style="385" customWidth="1"/>
    <col min="12553" max="12553" width="14.7109375" style="385" customWidth="1"/>
    <col min="12554" max="12554" width="15.7109375" style="385" customWidth="1"/>
    <col min="12555" max="12555" width="8.7109375" style="385" customWidth="1"/>
    <col min="12556" max="12556" width="15" style="385" bestFit="1" customWidth="1"/>
    <col min="12557" max="12558" width="9.5703125" style="385" customWidth="1"/>
    <col min="12559" max="12559" width="11.140625" style="385" customWidth="1"/>
    <col min="12560" max="12800" width="9.140625" style="385"/>
    <col min="12801" max="12801" width="2.7109375" style="385" customWidth="1"/>
    <col min="12802" max="12802" width="6.7109375" style="385" customWidth="1"/>
    <col min="12803" max="12803" width="23.5703125" style="385" customWidth="1"/>
    <col min="12804" max="12805" width="14.7109375" style="385" customWidth="1"/>
    <col min="12806" max="12806" width="16.42578125" style="385" customWidth="1"/>
    <col min="12807" max="12807" width="15.7109375" style="385" customWidth="1"/>
    <col min="12808" max="12808" width="13.7109375" style="385" customWidth="1"/>
    <col min="12809" max="12809" width="14.7109375" style="385" customWidth="1"/>
    <col min="12810" max="12810" width="15.7109375" style="385" customWidth="1"/>
    <col min="12811" max="12811" width="8.7109375" style="385" customWidth="1"/>
    <col min="12812" max="12812" width="15" style="385" bestFit="1" customWidth="1"/>
    <col min="12813" max="12814" width="9.5703125" style="385" customWidth="1"/>
    <col min="12815" max="12815" width="11.140625" style="385" customWidth="1"/>
    <col min="12816" max="13056" width="9.140625" style="385"/>
    <col min="13057" max="13057" width="2.7109375" style="385" customWidth="1"/>
    <col min="13058" max="13058" width="6.7109375" style="385" customWidth="1"/>
    <col min="13059" max="13059" width="23.5703125" style="385" customWidth="1"/>
    <col min="13060" max="13061" width="14.7109375" style="385" customWidth="1"/>
    <col min="13062" max="13062" width="16.42578125" style="385" customWidth="1"/>
    <col min="13063" max="13063" width="15.7109375" style="385" customWidth="1"/>
    <col min="13064" max="13064" width="13.7109375" style="385" customWidth="1"/>
    <col min="13065" max="13065" width="14.7109375" style="385" customWidth="1"/>
    <col min="13066" max="13066" width="15.7109375" style="385" customWidth="1"/>
    <col min="13067" max="13067" width="8.7109375" style="385" customWidth="1"/>
    <col min="13068" max="13068" width="15" style="385" bestFit="1" customWidth="1"/>
    <col min="13069" max="13070" width="9.5703125" style="385" customWidth="1"/>
    <col min="13071" max="13071" width="11.140625" style="385" customWidth="1"/>
    <col min="13072" max="13312" width="9.140625" style="385"/>
    <col min="13313" max="13313" width="2.7109375" style="385" customWidth="1"/>
    <col min="13314" max="13314" width="6.7109375" style="385" customWidth="1"/>
    <col min="13315" max="13315" width="23.5703125" style="385" customWidth="1"/>
    <col min="13316" max="13317" width="14.7109375" style="385" customWidth="1"/>
    <col min="13318" max="13318" width="16.42578125" style="385" customWidth="1"/>
    <col min="13319" max="13319" width="15.7109375" style="385" customWidth="1"/>
    <col min="13320" max="13320" width="13.7109375" style="385" customWidth="1"/>
    <col min="13321" max="13321" width="14.7109375" style="385" customWidth="1"/>
    <col min="13322" max="13322" width="15.7109375" style="385" customWidth="1"/>
    <col min="13323" max="13323" width="8.7109375" style="385" customWidth="1"/>
    <col min="13324" max="13324" width="15" style="385" bestFit="1" customWidth="1"/>
    <col min="13325" max="13326" width="9.5703125" style="385" customWidth="1"/>
    <col min="13327" max="13327" width="11.140625" style="385" customWidth="1"/>
    <col min="13328" max="13568" width="9.140625" style="385"/>
    <col min="13569" max="13569" width="2.7109375" style="385" customWidth="1"/>
    <col min="13570" max="13570" width="6.7109375" style="385" customWidth="1"/>
    <col min="13571" max="13571" width="23.5703125" style="385" customWidth="1"/>
    <col min="13572" max="13573" width="14.7109375" style="385" customWidth="1"/>
    <col min="13574" max="13574" width="16.42578125" style="385" customWidth="1"/>
    <col min="13575" max="13575" width="15.7109375" style="385" customWidth="1"/>
    <col min="13576" max="13576" width="13.7109375" style="385" customWidth="1"/>
    <col min="13577" max="13577" width="14.7109375" style="385" customWidth="1"/>
    <col min="13578" max="13578" width="15.7109375" style="385" customWidth="1"/>
    <col min="13579" max="13579" width="8.7109375" style="385" customWidth="1"/>
    <col min="13580" max="13580" width="15" style="385" bestFit="1" customWidth="1"/>
    <col min="13581" max="13582" width="9.5703125" style="385" customWidth="1"/>
    <col min="13583" max="13583" width="11.140625" style="385" customWidth="1"/>
    <col min="13584" max="13824" width="9.140625" style="385"/>
    <col min="13825" max="13825" width="2.7109375" style="385" customWidth="1"/>
    <col min="13826" max="13826" width="6.7109375" style="385" customWidth="1"/>
    <col min="13827" max="13827" width="23.5703125" style="385" customWidth="1"/>
    <col min="13828" max="13829" width="14.7109375" style="385" customWidth="1"/>
    <col min="13830" max="13830" width="16.42578125" style="385" customWidth="1"/>
    <col min="13831" max="13831" width="15.7109375" style="385" customWidth="1"/>
    <col min="13832" max="13832" width="13.7109375" style="385" customWidth="1"/>
    <col min="13833" max="13833" width="14.7109375" style="385" customWidth="1"/>
    <col min="13834" max="13834" width="15.7109375" style="385" customWidth="1"/>
    <col min="13835" max="13835" width="8.7109375" style="385" customWidth="1"/>
    <col min="13836" max="13836" width="15" style="385" bestFit="1" customWidth="1"/>
    <col min="13837" max="13838" width="9.5703125" style="385" customWidth="1"/>
    <col min="13839" max="13839" width="11.140625" style="385" customWidth="1"/>
    <col min="13840" max="14080" width="9.140625" style="385"/>
    <col min="14081" max="14081" width="2.7109375" style="385" customWidth="1"/>
    <col min="14082" max="14082" width="6.7109375" style="385" customWidth="1"/>
    <col min="14083" max="14083" width="23.5703125" style="385" customWidth="1"/>
    <col min="14084" max="14085" width="14.7109375" style="385" customWidth="1"/>
    <col min="14086" max="14086" width="16.42578125" style="385" customWidth="1"/>
    <col min="14087" max="14087" width="15.7109375" style="385" customWidth="1"/>
    <col min="14088" max="14088" width="13.7109375" style="385" customWidth="1"/>
    <col min="14089" max="14089" width="14.7109375" style="385" customWidth="1"/>
    <col min="14090" max="14090" width="15.7109375" style="385" customWidth="1"/>
    <col min="14091" max="14091" width="8.7109375" style="385" customWidth="1"/>
    <col min="14092" max="14092" width="15" style="385" bestFit="1" customWidth="1"/>
    <col min="14093" max="14094" width="9.5703125" style="385" customWidth="1"/>
    <col min="14095" max="14095" width="11.140625" style="385" customWidth="1"/>
    <col min="14096" max="14336" width="9.140625" style="385"/>
    <col min="14337" max="14337" width="2.7109375" style="385" customWidth="1"/>
    <col min="14338" max="14338" width="6.7109375" style="385" customWidth="1"/>
    <col min="14339" max="14339" width="23.5703125" style="385" customWidth="1"/>
    <col min="14340" max="14341" width="14.7109375" style="385" customWidth="1"/>
    <col min="14342" max="14342" width="16.42578125" style="385" customWidth="1"/>
    <col min="14343" max="14343" width="15.7109375" style="385" customWidth="1"/>
    <col min="14344" max="14344" width="13.7109375" style="385" customWidth="1"/>
    <col min="14345" max="14345" width="14.7109375" style="385" customWidth="1"/>
    <col min="14346" max="14346" width="15.7109375" style="385" customWidth="1"/>
    <col min="14347" max="14347" width="8.7109375" style="385" customWidth="1"/>
    <col min="14348" max="14348" width="15" style="385" bestFit="1" customWidth="1"/>
    <col min="14349" max="14350" width="9.5703125" style="385" customWidth="1"/>
    <col min="14351" max="14351" width="11.140625" style="385" customWidth="1"/>
    <col min="14352" max="14592" width="9.140625" style="385"/>
    <col min="14593" max="14593" width="2.7109375" style="385" customWidth="1"/>
    <col min="14594" max="14594" width="6.7109375" style="385" customWidth="1"/>
    <col min="14595" max="14595" width="23.5703125" style="385" customWidth="1"/>
    <col min="14596" max="14597" width="14.7109375" style="385" customWidth="1"/>
    <col min="14598" max="14598" width="16.42578125" style="385" customWidth="1"/>
    <col min="14599" max="14599" width="15.7109375" style="385" customWidth="1"/>
    <col min="14600" max="14600" width="13.7109375" style="385" customWidth="1"/>
    <col min="14601" max="14601" width="14.7109375" style="385" customWidth="1"/>
    <col min="14602" max="14602" width="15.7109375" style="385" customWidth="1"/>
    <col min="14603" max="14603" width="8.7109375" style="385" customWidth="1"/>
    <col min="14604" max="14604" width="15" style="385" bestFit="1" customWidth="1"/>
    <col min="14605" max="14606" width="9.5703125" style="385" customWidth="1"/>
    <col min="14607" max="14607" width="11.140625" style="385" customWidth="1"/>
    <col min="14608" max="14848" width="9.140625" style="385"/>
    <col min="14849" max="14849" width="2.7109375" style="385" customWidth="1"/>
    <col min="14850" max="14850" width="6.7109375" style="385" customWidth="1"/>
    <col min="14851" max="14851" width="23.5703125" style="385" customWidth="1"/>
    <col min="14852" max="14853" width="14.7109375" style="385" customWidth="1"/>
    <col min="14854" max="14854" width="16.42578125" style="385" customWidth="1"/>
    <col min="14855" max="14855" width="15.7109375" style="385" customWidth="1"/>
    <col min="14856" max="14856" width="13.7109375" style="385" customWidth="1"/>
    <col min="14857" max="14857" width="14.7109375" style="385" customWidth="1"/>
    <col min="14858" max="14858" width="15.7109375" style="385" customWidth="1"/>
    <col min="14859" max="14859" width="8.7109375" style="385" customWidth="1"/>
    <col min="14860" max="14860" width="15" style="385" bestFit="1" customWidth="1"/>
    <col min="14861" max="14862" width="9.5703125" style="385" customWidth="1"/>
    <col min="14863" max="14863" width="11.140625" style="385" customWidth="1"/>
    <col min="14864" max="15104" width="9.140625" style="385"/>
    <col min="15105" max="15105" width="2.7109375" style="385" customWidth="1"/>
    <col min="15106" max="15106" width="6.7109375" style="385" customWidth="1"/>
    <col min="15107" max="15107" width="23.5703125" style="385" customWidth="1"/>
    <col min="15108" max="15109" width="14.7109375" style="385" customWidth="1"/>
    <col min="15110" max="15110" width="16.42578125" style="385" customWidth="1"/>
    <col min="15111" max="15111" width="15.7109375" style="385" customWidth="1"/>
    <col min="15112" max="15112" width="13.7109375" style="385" customWidth="1"/>
    <col min="15113" max="15113" width="14.7109375" style="385" customWidth="1"/>
    <col min="15114" max="15114" width="15.7109375" style="385" customWidth="1"/>
    <col min="15115" max="15115" width="8.7109375" style="385" customWidth="1"/>
    <col min="15116" max="15116" width="15" style="385" bestFit="1" customWidth="1"/>
    <col min="15117" max="15118" width="9.5703125" style="385" customWidth="1"/>
    <col min="15119" max="15119" width="11.140625" style="385" customWidth="1"/>
    <col min="15120" max="15360" width="9.140625" style="385"/>
    <col min="15361" max="15361" width="2.7109375" style="385" customWidth="1"/>
    <col min="15362" max="15362" width="6.7109375" style="385" customWidth="1"/>
    <col min="15363" max="15363" width="23.5703125" style="385" customWidth="1"/>
    <col min="15364" max="15365" width="14.7109375" style="385" customWidth="1"/>
    <col min="15366" max="15366" width="16.42578125" style="385" customWidth="1"/>
    <col min="15367" max="15367" width="15.7109375" style="385" customWidth="1"/>
    <col min="15368" max="15368" width="13.7109375" style="385" customWidth="1"/>
    <col min="15369" max="15369" width="14.7109375" style="385" customWidth="1"/>
    <col min="15370" max="15370" width="15.7109375" style="385" customWidth="1"/>
    <col min="15371" max="15371" width="8.7109375" style="385" customWidth="1"/>
    <col min="15372" max="15372" width="15" style="385" bestFit="1" customWidth="1"/>
    <col min="15373" max="15374" width="9.5703125" style="385" customWidth="1"/>
    <col min="15375" max="15375" width="11.140625" style="385" customWidth="1"/>
    <col min="15376" max="15616" width="9.140625" style="385"/>
    <col min="15617" max="15617" width="2.7109375" style="385" customWidth="1"/>
    <col min="15618" max="15618" width="6.7109375" style="385" customWidth="1"/>
    <col min="15619" max="15619" width="23.5703125" style="385" customWidth="1"/>
    <col min="15620" max="15621" width="14.7109375" style="385" customWidth="1"/>
    <col min="15622" max="15622" width="16.42578125" style="385" customWidth="1"/>
    <col min="15623" max="15623" width="15.7109375" style="385" customWidth="1"/>
    <col min="15624" max="15624" width="13.7109375" style="385" customWidth="1"/>
    <col min="15625" max="15625" width="14.7109375" style="385" customWidth="1"/>
    <col min="15626" max="15626" width="15.7109375" style="385" customWidth="1"/>
    <col min="15627" max="15627" width="8.7109375" style="385" customWidth="1"/>
    <col min="15628" max="15628" width="15" style="385" bestFit="1" customWidth="1"/>
    <col min="15629" max="15630" width="9.5703125" style="385" customWidth="1"/>
    <col min="15631" max="15631" width="11.140625" style="385" customWidth="1"/>
    <col min="15632" max="15872" width="9.140625" style="385"/>
    <col min="15873" max="15873" width="2.7109375" style="385" customWidth="1"/>
    <col min="15874" max="15874" width="6.7109375" style="385" customWidth="1"/>
    <col min="15875" max="15875" width="23.5703125" style="385" customWidth="1"/>
    <col min="15876" max="15877" width="14.7109375" style="385" customWidth="1"/>
    <col min="15878" max="15878" width="16.42578125" style="385" customWidth="1"/>
    <col min="15879" max="15879" width="15.7109375" style="385" customWidth="1"/>
    <col min="15880" max="15880" width="13.7109375" style="385" customWidth="1"/>
    <col min="15881" max="15881" width="14.7109375" style="385" customWidth="1"/>
    <col min="15882" max="15882" width="15.7109375" style="385" customWidth="1"/>
    <col min="15883" max="15883" width="8.7109375" style="385" customWidth="1"/>
    <col min="15884" max="15884" width="15" style="385" bestFit="1" customWidth="1"/>
    <col min="15885" max="15886" width="9.5703125" style="385" customWidth="1"/>
    <col min="15887" max="15887" width="11.140625" style="385" customWidth="1"/>
    <col min="15888" max="16128" width="9.140625" style="385"/>
    <col min="16129" max="16129" width="2.7109375" style="385" customWidth="1"/>
    <col min="16130" max="16130" width="6.7109375" style="385" customWidth="1"/>
    <col min="16131" max="16131" width="23.5703125" style="385" customWidth="1"/>
    <col min="16132" max="16133" width="14.7109375" style="385" customWidth="1"/>
    <col min="16134" max="16134" width="16.42578125" style="385" customWidth="1"/>
    <col min="16135" max="16135" width="15.7109375" style="385" customWidth="1"/>
    <col min="16136" max="16136" width="13.7109375" style="385" customWidth="1"/>
    <col min="16137" max="16137" width="14.7109375" style="385" customWidth="1"/>
    <col min="16138" max="16138" width="15.7109375" style="385" customWidth="1"/>
    <col min="16139" max="16139" width="8.7109375" style="385" customWidth="1"/>
    <col min="16140" max="16140" width="15" style="385" bestFit="1" customWidth="1"/>
    <col min="16141" max="16142" width="9.5703125" style="385" customWidth="1"/>
    <col min="16143" max="16143" width="11.140625" style="385" customWidth="1"/>
    <col min="16144" max="16384" width="9.140625" style="385"/>
  </cols>
  <sheetData>
    <row r="1" spans="2:15" x14ac:dyDescent="0.2">
      <c r="N1" s="386" t="s">
        <v>362</v>
      </c>
    </row>
    <row r="2" spans="2:15" ht="15.75" x14ac:dyDescent="0.25">
      <c r="B2" s="687" t="s">
        <v>101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</row>
    <row r="3" spans="2:15" ht="15.75" x14ac:dyDescent="0.25">
      <c r="B3" s="687" t="s">
        <v>363</v>
      </c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</row>
    <row r="4" spans="2:15" ht="15.75" x14ac:dyDescent="0.25">
      <c r="B4" s="534"/>
      <c r="C4" s="534"/>
      <c r="D4" s="534"/>
      <c r="E4" s="534"/>
      <c r="F4" s="687" t="s">
        <v>364</v>
      </c>
      <c r="G4" s="687"/>
      <c r="H4" s="687"/>
      <c r="I4" s="687"/>
      <c r="J4" s="534"/>
      <c r="K4" s="534"/>
      <c r="L4" s="534"/>
      <c r="M4" s="534"/>
      <c r="N4" s="534"/>
      <c r="O4" s="534"/>
    </row>
    <row r="5" spans="2:15" ht="15.75" x14ac:dyDescent="0.25">
      <c r="B5" s="459" t="s">
        <v>293</v>
      </c>
      <c r="D5" s="534"/>
      <c r="E5" s="534"/>
      <c r="J5" s="534"/>
      <c r="K5" s="534"/>
      <c r="L5" s="534"/>
      <c r="M5" s="534"/>
      <c r="N5" s="534"/>
    </row>
    <row r="6" spans="2:15" x14ac:dyDescent="0.2">
      <c r="B6" s="535"/>
      <c r="C6" s="535"/>
      <c r="D6" s="535"/>
      <c r="E6" s="535"/>
      <c r="F6" s="535"/>
      <c r="G6" s="535"/>
      <c r="H6" s="535"/>
      <c r="I6" s="535"/>
      <c r="J6" s="535"/>
    </row>
    <row r="7" spans="2:15" ht="14.1" customHeight="1" x14ac:dyDescent="0.2">
      <c r="B7" s="688" t="s">
        <v>120</v>
      </c>
      <c r="C7" s="688" t="s">
        <v>3</v>
      </c>
      <c r="D7" s="536" t="s">
        <v>179</v>
      </c>
      <c r="E7" s="536" t="s">
        <v>179</v>
      </c>
      <c r="F7" s="537"/>
      <c r="G7" s="691" t="s">
        <v>345</v>
      </c>
      <c r="H7" s="692"/>
      <c r="I7" s="692"/>
      <c r="J7" s="692"/>
      <c r="K7" s="688" t="s">
        <v>352</v>
      </c>
      <c r="L7" s="693" t="s">
        <v>353</v>
      </c>
      <c r="M7" s="693" t="s">
        <v>365</v>
      </c>
      <c r="N7" s="695"/>
      <c r="O7" s="698" t="s">
        <v>366</v>
      </c>
    </row>
    <row r="8" spans="2:15" ht="12" customHeight="1" x14ac:dyDescent="0.2">
      <c r="B8" s="689"/>
      <c r="C8" s="689"/>
      <c r="D8" s="538" t="s">
        <v>367</v>
      </c>
      <c r="E8" s="538" t="s">
        <v>124</v>
      </c>
      <c r="F8" s="539" t="s">
        <v>368</v>
      </c>
      <c r="G8" s="540"/>
      <c r="H8" s="541"/>
      <c r="I8" s="541" t="s">
        <v>369</v>
      </c>
      <c r="J8" s="542" t="s">
        <v>370</v>
      </c>
      <c r="K8" s="689"/>
      <c r="L8" s="694"/>
      <c r="M8" s="696"/>
      <c r="N8" s="697"/>
      <c r="O8" s="699"/>
    </row>
    <row r="9" spans="2:15" ht="12" customHeight="1" x14ac:dyDescent="0.2">
      <c r="B9" s="689"/>
      <c r="C9" s="689"/>
      <c r="D9" s="538" t="s">
        <v>114</v>
      </c>
      <c r="E9" s="538" t="s">
        <v>114</v>
      </c>
      <c r="F9" s="543" t="s">
        <v>371</v>
      </c>
      <c r="G9" s="544" t="s">
        <v>349</v>
      </c>
      <c r="H9" s="544" t="s">
        <v>372</v>
      </c>
      <c r="I9" s="545" t="s">
        <v>373</v>
      </c>
      <c r="J9" s="546" t="s">
        <v>374</v>
      </c>
      <c r="K9" s="689"/>
      <c r="L9" s="689"/>
      <c r="M9" s="683" t="s">
        <v>356</v>
      </c>
      <c r="N9" s="685" t="s">
        <v>225</v>
      </c>
      <c r="O9" s="699"/>
    </row>
    <row r="10" spans="2:15" ht="12" customHeight="1" x14ac:dyDescent="0.2">
      <c r="B10" s="690"/>
      <c r="C10" s="690"/>
      <c r="D10" s="547"/>
      <c r="E10" s="547"/>
      <c r="F10" s="547"/>
      <c r="G10" s="548"/>
      <c r="H10" s="548"/>
      <c r="I10" s="549" t="s">
        <v>375</v>
      </c>
      <c r="J10" s="550" t="s">
        <v>376</v>
      </c>
      <c r="K10" s="690"/>
      <c r="L10" s="690"/>
      <c r="M10" s="684"/>
      <c r="N10" s="686"/>
      <c r="O10" s="700"/>
    </row>
    <row r="11" spans="2:15" ht="51" x14ac:dyDescent="0.2">
      <c r="B11" s="551">
        <v>1</v>
      </c>
      <c r="C11" s="552" t="s">
        <v>377</v>
      </c>
      <c r="D11" s="553"/>
      <c r="E11" s="554">
        <f>K11*L11</f>
        <v>151947983.38999999</v>
      </c>
      <c r="F11" s="555"/>
      <c r="G11" s="556" t="s">
        <v>377</v>
      </c>
      <c r="H11" s="556" t="s">
        <v>378</v>
      </c>
      <c r="I11" s="556"/>
      <c r="J11" s="557" t="s">
        <v>379</v>
      </c>
      <c r="K11" s="555">
        <v>1</v>
      </c>
      <c r="L11" s="558">
        <v>151947983.38999999</v>
      </c>
      <c r="M11" s="559" t="s">
        <v>380</v>
      </c>
      <c r="N11" s="560" t="s">
        <v>381</v>
      </c>
      <c r="O11" s="561"/>
    </row>
    <row r="12" spans="2:15" ht="38.25" x14ac:dyDescent="0.2">
      <c r="B12" s="562">
        <v>2</v>
      </c>
      <c r="C12" s="563" t="s">
        <v>382</v>
      </c>
      <c r="D12" s="564"/>
      <c r="E12" s="554">
        <f>K12*L12</f>
        <v>97711335.75</v>
      </c>
      <c r="F12" s="565"/>
      <c r="G12" s="566" t="s">
        <v>383</v>
      </c>
      <c r="H12" s="566" t="s">
        <v>384</v>
      </c>
      <c r="I12" s="564"/>
      <c r="J12" s="557" t="s">
        <v>379</v>
      </c>
      <c r="K12" s="565">
        <v>7</v>
      </c>
      <c r="L12" s="567">
        <v>13958762.25</v>
      </c>
      <c r="M12" s="566" t="s">
        <v>385</v>
      </c>
      <c r="N12" s="560" t="s">
        <v>386</v>
      </c>
      <c r="O12" s="568"/>
    </row>
    <row r="13" spans="2:15" ht="38.25" x14ac:dyDescent="0.2">
      <c r="B13" s="551">
        <v>3</v>
      </c>
      <c r="C13" s="563" t="s">
        <v>387</v>
      </c>
      <c r="D13" s="564"/>
      <c r="E13" s="554">
        <f>K13*L13</f>
        <v>5258903.97</v>
      </c>
      <c r="F13" s="565"/>
      <c r="G13" s="566" t="s">
        <v>388</v>
      </c>
      <c r="H13" s="566" t="s">
        <v>389</v>
      </c>
      <c r="I13" s="564"/>
      <c r="J13" s="557" t="s">
        <v>379</v>
      </c>
      <c r="K13" s="565">
        <v>1</v>
      </c>
      <c r="L13" s="567">
        <v>5258903.97</v>
      </c>
      <c r="M13" s="566" t="s">
        <v>385</v>
      </c>
      <c r="N13" s="560" t="s">
        <v>386</v>
      </c>
      <c r="O13" s="568"/>
    </row>
    <row r="14" spans="2:15" ht="15.95" customHeight="1" x14ac:dyDescent="0.2">
      <c r="B14" s="562">
        <v>4</v>
      </c>
      <c r="C14" s="563"/>
      <c r="D14" s="564"/>
      <c r="E14" s="565"/>
      <c r="F14" s="565"/>
      <c r="G14" s="564"/>
      <c r="H14" s="564"/>
      <c r="I14" s="564"/>
      <c r="J14" s="565"/>
      <c r="K14" s="565"/>
      <c r="L14" s="565"/>
      <c r="M14" s="564"/>
      <c r="N14" s="564"/>
      <c r="O14" s="568"/>
    </row>
    <row r="15" spans="2:15" ht="15.95" customHeight="1" x14ac:dyDescent="0.2">
      <c r="B15" s="551">
        <v>5</v>
      </c>
      <c r="C15" s="563"/>
      <c r="D15" s="564"/>
      <c r="E15" s="569"/>
      <c r="F15" s="565"/>
      <c r="G15" s="564"/>
      <c r="H15" s="564"/>
      <c r="I15" s="564"/>
      <c r="J15" s="565"/>
      <c r="K15" s="565"/>
      <c r="L15" s="565"/>
      <c r="M15" s="564"/>
      <c r="N15" s="564"/>
      <c r="O15" s="568"/>
    </row>
    <row r="16" spans="2:15" ht="15.95" customHeight="1" x14ac:dyDescent="0.2">
      <c r="B16" s="562">
        <v>6</v>
      </c>
      <c r="C16" s="563"/>
      <c r="D16" s="564"/>
      <c r="E16" s="569"/>
      <c r="F16" s="565"/>
      <c r="G16" s="564"/>
      <c r="H16" s="564"/>
      <c r="I16" s="564"/>
      <c r="J16" s="565"/>
      <c r="K16" s="565"/>
      <c r="L16" s="565"/>
      <c r="M16" s="564"/>
      <c r="N16" s="564"/>
      <c r="O16" s="568"/>
    </row>
    <row r="17" spans="2:15" ht="15.95" customHeight="1" x14ac:dyDescent="0.2">
      <c r="B17" s="551">
        <v>7</v>
      </c>
      <c r="C17" s="563"/>
      <c r="D17" s="564"/>
      <c r="E17" s="567"/>
      <c r="F17" s="565"/>
      <c r="G17" s="564"/>
      <c r="H17" s="564"/>
      <c r="I17" s="564"/>
      <c r="J17" s="565"/>
      <c r="K17" s="565"/>
      <c r="L17" s="565"/>
      <c r="M17" s="564"/>
      <c r="N17" s="564"/>
      <c r="O17" s="568"/>
    </row>
    <row r="18" spans="2:15" ht="15.95" customHeight="1" x14ac:dyDescent="0.2">
      <c r="B18" s="562">
        <v>8</v>
      </c>
      <c r="C18" s="563"/>
      <c r="D18" s="564"/>
      <c r="E18" s="565"/>
      <c r="F18" s="565"/>
      <c r="G18" s="564"/>
      <c r="H18" s="564"/>
      <c r="I18" s="564"/>
      <c r="J18" s="565"/>
      <c r="K18" s="565"/>
      <c r="L18" s="565"/>
      <c r="M18" s="564"/>
      <c r="N18" s="564"/>
      <c r="O18" s="568"/>
    </row>
    <row r="19" spans="2:15" ht="15.95" customHeight="1" x14ac:dyDescent="0.2">
      <c r="B19" s="551">
        <v>9</v>
      </c>
      <c r="C19" s="563"/>
      <c r="D19" s="564"/>
      <c r="E19" s="565"/>
      <c r="F19" s="565"/>
      <c r="G19" s="564"/>
      <c r="H19" s="564"/>
      <c r="I19" s="564"/>
      <c r="J19" s="565"/>
      <c r="K19" s="565"/>
      <c r="L19" s="565"/>
      <c r="M19" s="564"/>
      <c r="N19" s="564"/>
      <c r="O19" s="568"/>
    </row>
    <row r="20" spans="2:15" ht="15.95" customHeight="1" x14ac:dyDescent="0.2">
      <c r="B20" s="562">
        <v>10</v>
      </c>
      <c r="C20" s="563"/>
      <c r="D20" s="564"/>
      <c r="E20" s="565"/>
      <c r="F20" s="565"/>
      <c r="G20" s="564"/>
      <c r="H20" s="564"/>
      <c r="I20" s="564"/>
      <c r="J20" s="565"/>
      <c r="K20" s="565"/>
      <c r="L20" s="565"/>
      <c r="M20" s="564"/>
      <c r="N20" s="564"/>
      <c r="O20" s="568"/>
    </row>
    <row r="21" spans="2:15" ht="15.95" customHeight="1" x14ac:dyDescent="0.2">
      <c r="B21" s="570"/>
      <c r="C21" s="571"/>
      <c r="D21" s="571"/>
      <c r="E21" s="572"/>
      <c r="F21" s="572"/>
      <c r="G21" s="571"/>
      <c r="H21" s="571"/>
      <c r="I21" s="571"/>
      <c r="J21" s="572"/>
      <c r="K21" s="572"/>
      <c r="L21" s="572"/>
      <c r="M21" s="571"/>
      <c r="N21" s="571"/>
      <c r="O21" s="573"/>
    </row>
    <row r="22" spans="2:15" s="524" customFormat="1" ht="20.100000000000001" customHeight="1" x14ac:dyDescent="0.25">
      <c r="B22" s="399"/>
      <c r="C22" s="399" t="s">
        <v>179</v>
      </c>
      <c r="D22" s="574"/>
      <c r="E22" s="575">
        <f>SUM(E11:E21)</f>
        <v>254918223.10999998</v>
      </c>
      <c r="F22" s="576"/>
      <c r="G22" s="574"/>
      <c r="H22" s="574"/>
      <c r="I22" s="574"/>
      <c r="J22" s="576"/>
      <c r="K22" s="576"/>
      <c r="L22" s="576"/>
      <c r="M22" s="574"/>
      <c r="N22" s="574"/>
      <c r="O22" s="577"/>
    </row>
    <row r="24" spans="2:15" s="578" customFormat="1" ht="15" x14ac:dyDescent="0.2">
      <c r="B24" s="578" t="s">
        <v>390</v>
      </c>
    </row>
    <row r="25" spans="2:15" x14ac:dyDescent="0.2">
      <c r="J25" s="451"/>
      <c r="K25" s="451"/>
      <c r="L25" s="451" t="s">
        <v>287</v>
      </c>
      <c r="M25" s="451"/>
      <c r="N25" s="451"/>
    </row>
    <row r="26" spans="2:15" x14ac:dyDescent="0.2">
      <c r="J26" s="453"/>
      <c r="K26" s="453"/>
      <c r="L26" s="453"/>
      <c r="M26" s="453"/>
      <c r="N26" s="453"/>
    </row>
    <row r="27" spans="2:15" x14ac:dyDescent="0.2">
      <c r="J27" s="454"/>
      <c r="K27" s="454"/>
      <c r="L27" s="454" t="s">
        <v>288</v>
      </c>
      <c r="M27" s="454"/>
      <c r="N27" s="454"/>
    </row>
    <row r="28" spans="2:15" x14ac:dyDescent="0.2">
      <c r="J28" s="455"/>
      <c r="K28" s="455"/>
      <c r="L28" s="455"/>
      <c r="M28" s="455"/>
      <c r="N28" s="455"/>
    </row>
    <row r="29" spans="2:15" x14ac:dyDescent="0.2">
      <c r="J29" s="455"/>
      <c r="K29" s="455"/>
      <c r="L29" s="455"/>
      <c r="M29" s="455"/>
      <c r="N29" s="455"/>
    </row>
    <row r="30" spans="2:15" x14ac:dyDescent="0.2">
      <c r="J30" s="455"/>
      <c r="K30" s="455"/>
      <c r="L30" s="455"/>
      <c r="M30" s="455"/>
      <c r="N30" s="455"/>
    </row>
    <row r="31" spans="2:15" ht="15.75" x14ac:dyDescent="0.25">
      <c r="J31" s="456"/>
      <c r="K31" s="456"/>
      <c r="L31" s="456" t="s">
        <v>289</v>
      </c>
      <c r="M31" s="456"/>
      <c r="N31" s="456"/>
    </row>
    <row r="32" spans="2:15" ht="15.75" x14ac:dyDescent="0.25">
      <c r="J32" s="457"/>
      <c r="K32" s="457"/>
      <c r="L32" s="457" t="s">
        <v>290</v>
      </c>
      <c r="M32" s="457"/>
      <c r="N32" s="457"/>
    </row>
  </sheetData>
  <mergeCells count="12">
    <mergeCell ref="M9:M10"/>
    <mergeCell ref="N9:N10"/>
    <mergeCell ref="B2:O2"/>
    <mergeCell ref="B3:O3"/>
    <mergeCell ref="F4:I4"/>
    <mergeCell ref="B7:B10"/>
    <mergeCell ref="C7:C10"/>
    <mergeCell ref="G7:J7"/>
    <mergeCell ref="K7:K10"/>
    <mergeCell ref="L7:L10"/>
    <mergeCell ref="M7:N8"/>
    <mergeCell ref="O7:O10"/>
  </mergeCells>
  <pageMargins left="0.25" right="0.70866141732283472" top="0.74803149606299213" bottom="0.74803149606299213" header="0.31496062992125984" footer="0.31496062992125984"/>
  <pageSetup paperSize="256" scale="80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2520-11BA-4731-9B63-A5B073CCF7D2}">
  <sheetPr>
    <tabColor indexed="15"/>
  </sheetPr>
  <dimension ref="A1:M52"/>
  <sheetViews>
    <sheetView view="pageBreakPreview" zoomScale="73" zoomScaleNormal="100" zoomScaleSheetLayoutView="73" workbookViewId="0">
      <selection activeCell="C11" sqref="C11"/>
    </sheetView>
  </sheetViews>
  <sheetFormatPr defaultRowHeight="12.75" x14ac:dyDescent="0.25"/>
  <cols>
    <col min="1" max="1" width="1.7109375" style="492" customWidth="1"/>
    <col min="2" max="2" width="5.7109375" style="453" customWidth="1"/>
    <col min="3" max="3" width="26.5703125" style="453" bestFit="1" customWidth="1"/>
    <col min="4" max="5" width="21.28515625" style="453" bestFit="1" customWidth="1"/>
    <col min="6" max="6" width="26.140625" style="453" customWidth="1"/>
    <col min="7" max="7" width="21.7109375" style="453" customWidth="1"/>
    <col min="8" max="8" width="16.85546875" style="453" customWidth="1"/>
    <col min="9" max="9" width="19" style="453" customWidth="1"/>
    <col min="10" max="10" width="7.85546875" style="453" customWidth="1"/>
    <col min="11" max="11" width="16.5703125" style="453" bestFit="1" customWidth="1"/>
    <col min="12" max="12" width="21.5703125" style="453" customWidth="1"/>
    <col min="13" max="13" width="15.5703125" style="453" customWidth="1"/>
    <col min="14" max="256" width="9.140625" style="492"/>
    <col min="257" max="257" width="1.7109375" style="492" customWidth="1"/>
    <col min="258" max="258" width="5.7109375" style="492" customWidth="1"/>
    <col min="259" max="259" width="26.5703125" style="492" bestFit="1" customWidth="1"/>
    <col min="260" max="261" width="21.28515625" style="492" bestFit="1" customWidth="1"/>
    <col min="262" max="262" width="26.140625" style="492" customWidth="1"/>
    <col min="263" max="263" width="21.7109375" style="492" customWidth="1"/>
    <col min="264" max="264" width="16.85546875" style="492" customWidth="1"/>
    <col min="265" max="265" width="19" style="492" customWidth="1"/>
    <col min="266" max="266" width="7.85546875" style="492" customWidth="1"/>
    <col min="267" max="267" width="16.5703125" style="492" bestFit="1" customWidth="1"/>
    <col min="268" max="268" width="21.5703125" style="492" customWidth="1"/>
    <col min="269" max="269" width="15.5703125" style="492" customWidth="1"/>
    <col min="270" max="512" width="9.140625" style="492"/>
    <col min="513" max="513" width="1.7109375" style="492" customWidth="1"/>
    <col min="514" max="514" width="5.7109375" style="492" customWidth="1"/>
    <col min="515" max="515" width="26.5703125" style="492" bestFit="1" customWidth="1"/>
    <col min="516" max="517" width="21.28515625" style="492" bestFit="1" customWidth="1"/>
    <col min="518" max="518" width="26.140625" style="492" customWidth="1"/>
    <col min="519" max="519" width="21.7109375" style="492" customWidth="1"/>
    <col min="520" max="520" width="16.85546875" style="492" customWidth="1"/>
    <col min="521" max="521" width="19" style="492" customWidth="1"/>
    <col min="522" max="522" width="7.85546875" style="492" customWidth="1"/>
    <col min="523" max="523" width="16.5703125" style="492" bestFit="1" customWidth="1"/>
    <col min="524" max="524" width="21.5703125" style="492" customWidth="1"/>
    <col min="525" max="525" width="15.5703125" style="492" customWidth="1"/>
    <col min="526" max="768" width="9.140625" style="492"/>
    <col min="769" max="769" width="1.7109375" style="492" customWidth="1"/>
    <col min="770" max="770" width="5.7109375" style="492" customWidth="1"/>
    <col min="771" max="771" width="26.5703125" style="492" bestFit="1" customWidth="1"/>
    <col min="772" max="773" width="21.28515625" style="492" bestFit="1" customWidth="1"/>
    <col min="774" max="774" width="26.140625" style="492" customWidth="1"/>
    <col min="775" max="775" width="21.7109375" style="492" customWidth="1"/>
    <col min="776" max="776" width="16.85546875" style="492" customWidth="1"/>
    <col min="777" max="777" width="19" style="492" customWidth="1"/>
    <col min="778" max="778" width="7.85546875" style="492" customWidth="1"/>
    <col min="779" max="779" width="16.5703125" style="492" bestFit="1" customWidth="1"/>
    <col min="780" max="780" width="21.5703125" style="492" customWidth="1"/>
    <col min="781" max="781" width="15.5703125" style="492" customWidth="1"/>
    <col min="782" max="1024" width="9.140625" style="492"/>
    <col min="1025" max="1025" width="1.7109375" style="492" customWidth="1"/>
    <col min="1026" max="1026" width="5.7109375" style="492" customWidth="1"/>
    <col min="1027" max="1027" width="26.5703125" style="492" bestFit="1" customWidth="1"/>
    <col min="1028" max="1029" width="21.28515625" style="492" bestFit="1" customWidth="1"/>
    <col min="1030" max="1030" width="26.140625" style="492" customWidth="1"/>
    <col min="1031" max="1031" width="21.7109375" style="492" customWidth="1"/>
    <col min="1032" max="1032" width="16.85546875" style="492" customWidth="1"/>
    <col min="1033" max="1033" width="19" style="492" customWidth="1"/>
    <col min="1034" max="1034" width="7.85546875" style="492" customWidth="1"/>
    <col min="1035" max="1035" width="16.5703125" style="492" bestFit="1" customWidth="1"/>
    <col min="1036" max="1036" width="21.5703125" style="492" customWidth="1"/>
    <col min="1037" max="1037" width="15.5703125" style="492" customWidth="1"/>
    <col min="1038" max="1280" width="9.140625" style="492"/>
    <col min="1281" max="1281" width="1.7109375" style="492" customWidth="1"/>
    <col min="1282" max="1282" width="5.7109375" style="492" customWidth="1"/>
    <col min="1283" max="1283" width="26.5703125" style="492" bestFit="1" customWidth="1"/>
    <col min="1284" max="1285" width="21.28515625" style="492" bestFit="1" customWidth="1"/>
    <col min="1286" max="1286" width="26.140625" style="492" customWidth="1"/>
    <col min="1287" max="1287" width="21.7109375" style="492" customWidth="1"/>
    <col min="1288" max="1288" width="16.85546875" style="492" customWidth="1"/>
    <col min="1289" max="1289" width="19" style="492" customWidth="1"/>
    <col min="1290" max="1290" width="7.85546875" style="492" customWidth="1"/>
    <col min="1291" max="1291" width="16.5703125" style="492" bestFit="1" customWidth="1"/>
    <col min="1292" max="1292" width="21.5703125" style="492" customWidth="1"/>
    <col min="1293" max="1293" width="15.5703125" style="492" customWidth="1"/>
    <col min="1294" max="1536" width="9.140625" style="492"/>
    <col min="1537" max="1537" width="1.7109375" style="492" customWidth="1"/>
    <col min="1538" max="1538" width="5.7109375" style="492" customWidth="1"/>
    <col min="1539" max="1539" width="26.5703125" style="492" bestFit="1" customWidth="1"/>
    <col min="1540" max="1541" width="21.28515625" style="492" bestFit="1" customWidth="1"/>
    <col min="1542" max="1542" width="26.140625" style="492" customWidth="1"/>
    <col min="1543" max="1543" width="21.7109375" style="492" customWidth="1"/>
    <col min="1544" max="1544" width="16.85546875" style="492" customWidth="1"/>
    <col min="1545" max="1545" width="19" style="492" customWidth="1"/>
    <col min="1546" max="1546" width="7.85546875" style="492" customWidth="1"/>
    <col min="1547" max="1547" width="16.5703125" style="492" bestFit="1" customWidth="1"/>
    <col min="1548" max="1548" width="21.5703125" style="492" customWidth="1"/>
    <col min="1549" max="1549" width="15.5703125" style="492" customWidth="1"/>
    <col min="1550" max="1792" width="9.140625" style="492"/>
    <col min="1793" max="1793" width="1.7109375" style="492" customWidth="1"/>
    <col min="1794" max="1794" width="5.7109375" style="492" customWidth="1"/>
    <col min="1795" max="1795" width="26.5703125" style="492" bestFit="1" customWidth="1"/>
    <col min="1796" max="1797" width="21.28515625" style="492" bestFit="1" customWidth="1"/>
    <col min="1798" max="1798" width="26.140625" style="492" customWidth="1"/>
    <col min="1799" max="1799" width="21.7109375" style="492" customWidth="1"/>
    <col min="1800" max="1800" width="16.85546875" style="492" customWidth="1"/>
    <col min="1801" max="1801" width="19" style="492" customWidth="1"/>
    <col min="1802" max="1802" width="7.85546875" style="492" customWidth="1"/>
    <col min="1803" max="1803" width="16.5703125" style="492" bestFit="1" customWidth="1"/>
    <col min="1804" max="1804" width="21.5703125" style="492" customWidth="1"/>
    <col min="1805" max="1805" width="15.5703125" style="492" customWidth="1"/>
    <col min="1806" max="2048" width="9.140625" style="492"/>
    <col min="2049" max="2049" width="1.7109375" style="492" customWidth="1"/>
    <col min="2050" max="2050" width="5.7109375" style="492" customWidth="1"/>
    <col min="2051" max="2051" width="26.5703125" style="492" bestFit="1" customWidth="1"/>
    <col min="2052" max="2053" width="21.28515625" style="492" bestFit="1" customWidth="1"/>
    <col min="2054" max="2054" width="26.140625" style="492" customWidth="1"/>
    <col min="2055" max="2055" width="21.7109375" style="492" customWidth="1"/>
    <col min="2056" max="2056" width="16.85546875" style="492" customWidth="1"/>
    <col min="2057" max="2057" width="19" style="492" customWidth="1"/>
    <col min="2058" max="2058" width="7.85546875" style="492" customWidth="1"/>
    <col min="2059" max="2059" width="16.5703125" style="492" bestFit="1" customWidth="1"/>
    <col min="2060" max="2060" width="21.5703125" style="492" customWidth="1"/>
    <col min="2061" max="2061" width="15.5703125" style="492" customWidth="1"/>
    <col min="2062" max="2304" width="9.140625" style="492"/>
    <col min="2305" max="2305" width="1.7109375" style="492" customWidth="1"/>
    <col min="2306" max="2306" width="5.7109375" style="492" customWidth="1"/>
    <col min="2307" max="2307" width="26.5703125" style="492" bestFit="1" customWidth="1"/>
    <col min="2308" max="2309" width="21.28515625" style="492" bestFit="1" customWidth="1"/>
    <col min="2310" max="2310" width="26.140625" style="492" customWidth="1"/>
    <col min="2311" max="2311" width="21.7109375" style="492" customWidth="1"/>
    <col min="2312" max="2312" width="16.85546875" style="492" customWidth="1"/>
    <col min="2313" max="2313" width="19" style="492" customWidth="1"/>
    <col min="2314" max="2314" width="7.85546875" style="492" customWidth="1"/>
    <col min="2315" max="2315" width="16.5703125" style="492" bestFit="1" customWidth="1"/>
    <col min="2316" max="2316" width="21.5703125" style="492" customWidth="1"/>
    <col min="2317" max="2317" width="15.5703125" style="492" customWidth="1"/>
    <col min="2318" max="2560" width="9.140625" style="492"/>
    <col min="2561" max="2561" width="1.7109375" style="492" customWidth="1"/>
    <col min="2562" max="2562" width="5.7109375" style="492" customWidth="1"/>
    <col min="2563" max="2563" width="26.5703125" style="492" bestFit="1" customWidth="1"/>
    <col min="2564" max="2565" width="21.28515625" style="492" bestFit="1" customWidth="1"/>
    <col min="2566" max="2566" width="26.140625" style="492" customWidth="1"/>
    <col min="2567" max="2567" width="21.7109375" style="492" customWidth="1"/>
    <col min="2568" max="2568" width="16.85546875" style="492" customWidth="1"/>
    <col min="2569" max="2569" width="19" style="492" customWidth="1"/>
    <col min="2570" max="2570" width="7.85546875" style="492" customWidth="1"/>
    <col min="2571" max="2571" width="16.5703125" style="492" bestFit="1" customWidth="1"/>
    <col min="2572" max="2572" width="21.5703125" style="492" customWidth="1"/>
    <col min="2573" max="2573" width="15.5703125" style="492" customWidth="1"/>
    <col min="2574" max="2816" width="9.140625" style="492"/>
    <col min="2817" max="2817" width="1.7109375" style="492" customWidth="1"/>
    <col min="2818" max="2818" width="5.7109375" style="492" customWidth="1"/>
    <col min="2819" max="2819" width="26.5703125" style="492" bestFit="1" customWidth="1"/>
    <col min="2820" max="2821" width="21.28515625" style="492" bestFit="1" customWidth="1"/>
    <col min="2822" max="2822" width="26.140625" style="492" customWidth="1"/>
    <col min="2823" max="2823" width="21.7109375" style="492" customWidth="1"/>
    <col min="2824" max="2824" width="16.85546875" style="492" customWidth="1"/>
    <col min="2825" max="2825" width="19" style="492" customWidth="1"/>
    <col min="2826" max="2826" width="7.85546875" style="492" customWidth="1"/>
    <col min="2827" max="2827" width="16.5703125" style="492" bestFit="1" customWidth="1"/>
    <col min="2828" max="2828" width="21.5703125" style="492" customWidth="1"/>
    <col min="2829" max="2829" width="15.5703125" style="492" customWidth="1"/>
    <col min="2830" max="3072" width="9.140625" style="492"/>
    <col min="3073" max="3073" width="1.7109375" style="492" customWidth="1"/>
    <col min="3074" max="3074" width="5.7109375" style="492" customWidth="1"/>
    <col min="3075" max="3075" width="26.5703125" style="492" bestFit="1" customWidth="1"/>
    <col min="3076" max="3077" width="21.28515625" style="492" bestFit="1" customWidth="1"/>
    <col min="3078" max="3078" width="26.140625" style="492" customWidth="1"/>
    <col min="3079" max="3079" width="21.7109375" style="492" customWidth="1"/>
    <col min="3080" max="3080" width="16.85546875" style="492" customWidth="1"/>
    <col min="3081" max="3081" width="19" style="492" customWidth="1"/>
    <col min="3082" max="3082" width="7.85546875" style="492" customWidth="1"/>
    <col min="3083" max="3083" width="16.5703125" style="492" bestFit="1" customWidth="1"/>
    <col min="3084" max="3084" width="21.5703125" style="492" customWidth="1"/>
    <col min="3085" max="3085" width="15.5703125" style="492" customWidth="1"/>
    <col min="3086" max="3328" width="9.140625" style="492"/>
    <col min="3329" max="3329" width="1.7109375" style="492" customWidth="1"/>
    <col min="3330" max="3330" width="5.7109375" style="492" customWidth="1"/>
    <col min="3331" max="3331" width="26.5703125" style="492" bestFit="1" customWidth="1"/>
    <col min="3332" max="3333" width="21.28515625" style="492" bestFit="1" customWidth="1"/>
    <col min="3334" max="3334" width="26.140625" style="492" customWidth="1"/>
    <col min="3335" max="3335" width="21.7109375" style="492" customWidth="1"/>
    <col min="3336" max="3336" width="16.85546875" style="492" customWidth="1"/>
    <col min="3337" max="3337" width="19" style="492" customWidth="1"/>
    <col min="3338" max="3338" width="7.85546875" style="492" customWidth="1"/>
    <col min="3339" max="3339" width="16.5703125" style="492" bestFit="1" customWidth="1"/>
    <col min="3340" max="3340" width="21.5703125" style="492" customWidth="1"/>
    <col min="3341" max="3341" width="15.5703125" style="492" customWidth="1"/>
    <col min="3342" max="3584" width="9.140625" style="492"/>
    <col min="3585" max="3585" width="1.7109375" style="492" customWidth="1"/>
    <col min="3586" max="3586" width="5.7109375" style="492" customWidth="1"/>
    <col min="3587" max="3587" width="26.5703125" style="492" bestFit="1" customWidth="1"/>
    <col min="3588" max="3589" width="21.28515625" style="492" bestFit="1" customWidth="1"/>
    <col min="3590" max="3590" width="26.140625" style="492" customWidth="1"/>
    <col min="3591" max="3591" width="21.7109375" style="492" customWidth="1"/>
    <col min="3592" max="3592" width="16.85546875" style="492" customWidth="1"/>
    <col min="3593" max="3593" width="19" style="492" customWidth="1"/>
    <col min="3594" max="3594" width="7.85546875" style="492" customWidth="1"/>
    <col min="3595" max="3595" width="16.5703125" style="492" bestFit="1" customWidth="1"/>
    <col min="3596" max="3596" width="21.5703125" style="492" customWidth="1"/>
    <col min="3597" max="3597" width="15.5703125" style="492" customWidth="1"/>
    <col min="3598" max="3840" width="9.140625" style="492"/>
    <col min="3841" max="3841" width="1.7109375" style="492" customWidth="1"/>
    <col min="3842" max="3842" width="5.7109375" style="492" customWidth="1"/>
    <col min="3843" max="3843" width="26.5703125" style="492" bestFit="1" customWidth="1"/>
    <col min="3844" max="3845" width="21.28515625" style="492" bestFit="1" customWidth="1"/>
    <col min="3846" max="3846" width="26.140625" style="492" customWidth="1"/>
    <col min="3847" max="3847" width="21.7109375" style="492" customWidth="1"/>
    <col min="3848" max="3848" width="16.85546875" style="492" customWidth="1"/>
    <col min="3849" max="3849" width="19" style="492" customWidth="1"/>
    <col min="3850" max="3850" width="7.85546875" style="492" customWidth="1"/>
    <col min="3851" max="3851" width="16.5703125" style="492" bestFit="1" customWidth="1"/>
    <col min="3852" max="3852" width="21.5703125" style="492" customWidth="1"/>
    <col min="3853" max="3853" width="15.5703125" style="492" customWidth="1"/>
    <col min="3854" max="4096" width="9.140625" style="492"/>
    <col min="4097" max="4097" width="1.7109375" style="492" customWidth="1"/>
    <col min="4098" max="4098" width="5.7109375" style="492" customWidth="1"/>
    <col min="4099" max="4099" width="26.5703125" style="492" bestFit="1" customWidth="1"/>
    <col min="4100" max="4101" width="21.28515625" style="492" bestFit="1" customWidth="1"/>
    <col min="4102" max="4102" width="26.140625" style="492" customWidth="1"/>
    <col min="4103" max="4103" width="21.7109375" style="492" customWidth="1"/>
    <col min="4104" max="4104" width="16.85546875" style="492" customWidth="1"/>
    <col min="4105" max="4105" width="19" style="492" customWidth="1"/>
    <col min="4106" max="4106" width="7.85546875" style="492" customWidth="1"/>
    <col min="4107" max="4107" width="16.5703125" style="492" bestFit="1" customWidth="1"/>
    <col min="4108" max="4108" width="21.5703125" style="492" customWidth="1"/>
    <col min="4109" max="4109" width="15.5703125" style="492" customWidth="1"/>
    <col min="4110" max="4352" width="9.140625" style="492"/>
    <col min="4353" max="4353" width="1.7109375" style="492" customWidth="1"/>
    <col min="4354" max="4354" width="5.7109375" style="492" customWidth="1"/>
    <col min="4355" max="4355" width="26.5703125" style="492" bestFit="1" customWidth="1"/>
    <col min="4356" max="4357" width="21.28515625" style="492" bestFit="1" customWidth="1"/>
    <col min="4358" max="4358" width="26.140625" style="492" customWidth="1"/>
    <col min="4359" max="4359" width="21.7109375" style="492" customWidth="1"/>
    <col min="4360" max="4360" width="16.85546875" style="492" customWidth="1"/>
    <col min="4361" max="4361" width="19" style="492" customWidth="1"/>
    <col min="4362" max="4362" width="7.85546875" style="492" customWidth="1"/>
    <col min="4363" max="4363" width="16.5703125" style="492" bestFit="1" customWidth="1"/>
    <col min="4364" max="4364" width="21.5703125" style="492" customWidth="1"/>
    <col min="4365" max="4365" width="15.5703125" style="492" customWidth="1"/>
    <col min="4366" max="4608" width="9.140625" style="492"/>
    <col min="4609" max="4609" width="1.7109375" style="492" customWidth="1"/>
    <col min="4610" max="4610" width="5.7109375" style="492" customWidth="1"/>
    <col min="4611" max="4611" width="26.5703125" style="492" bestFit="1" customWidth="1"/>
    <col min="4612" max="4613" width="21.28515625" style="492" bestFit="1" customWidth="1"/>
    <col min="4614" max="4614" width="26.140625" style="492" customWidth="1"/>
    <col min="4615" max="4615" width="21.7109375" style="492" customWidth="1"/>
    <col min="4616" max="4616" width="16.85546875" style="492" customWidth="1"/>
    <col min="4617" max="4617" width="19" style="492" customWidth="1"/>
    <col min="4618" max="4618" width="7.85546875" style="492" customWidth="1"/>
    <col min="4619" max="4619" width="16.5703125" style="492" bestFit="1" customWidth="1"/>
    <col min="4620" max="4620" width="21.5703125" style="492" customWidth="1"/>
    <col min="4621" max="4621" width="15.5703125" style="492" customWidth="1"/>
    <col min="4622" max="4864" width="9.140625" style="492"/>
    <col min="4865" max="4865" width="1.7109375" style="492" customWidth="1"/>
    <col min="4866" max="4866" width="5.7109375" style="492" customWidth="1"/>
    <col min="4867" max="4867" width="26.5703125" style="492" bestFit="1" customWidth="1"/>
    <col min="4868" max="4869" width="21.28515625" style="492" bestFit="1" customWidth="1"/>
    <col min="4870" max="4870" width="26.140625" style="492" customWidth="1"/>
    <col min="4871" max="4871" width="21.7109375" style="492" customWidth="1"/>
    <col min="4872" max="4872" width="16.85546875" style="492" customWidth="1"/>
    <col min="4873" max="4873" width="19" style="492" customWidth="1"/>
    <col min="4874" max="4874" width="7.85546875" style="492" customWidth="1"/>
    <col min="4875" max="4875" width="16.5703125" style="492" bestFit="1" customWidth="1"/>
    <col min="4876" max="4876" width="21.5703125" style="492" customWidth="1"/>
    <col min="4877" max="4877" width="15.5703125" style="492" customWidth="1"/>
    <col min="4878" max="5120" width="9.140625" style="492"/>
    <col min="5121" max="5121" width="1.7109375" style="492" customWidth="1"/>
    <col min="5122" max="5122" width="5.7109375" style="492" customWidth="1"/>
    <col min="5123" max="5123" width="26.5703125" style="492" bestFit="1" customWidth="1"/>
    <col min="5124" max="5125" width="21.28515625" style="492" bestFit="1" customWidth="1"/>
    <col min="5126" max="5126" width="26.140625" style="492" customWidth="1"/>
    <col min="5127" max="5127" width="21.7109375" style="492" customWidth="1"/>
    <col min="5128" max="5128" width="16.85546875" style="492" customWidth="1"/>
    <col min="5129" max="5129" width="19" style="492" customWidth="1"/>
    <col min="5130" max="5130" width="7.85546875" style="492" customWidth="1"/>
    <col min="5131" max="5131" width="16.5703125" style="492" bestFit="1" customWidth="1"/>
    <col min="5132" max="5132" width="21.5703125" style="492" customWidth="1"/>
    <col min="5133" max="5133" width="15.5703125" style="492" customWidth="1"/>
    <col min="5134" max="5376" width="9.140625" style="492"/>
    <col min="5377" max="5377" width="1.7109375" style="492" customWidth="1"/>
    <col min="5378" max="5378" width="5.7109375" style="492" customWidth="1"/>
    <col min="5379" max="5379" width="26.5703125" style="492" bestFit="1" customWidth="1"/>
    <col min="5380" max="5381" width="21.28515625" style="492" bestFit="1" customWidth="1"/>
    <col min="5382" max="5382" width="26.140625" style="492" customWidth="1"/>
    <col min="5383" max="5383" width="21.7109375" style="492" customWidth="1"/>
    <col min="5384" max="5384" width="16.85546875" style="492" customWidth="1"/>
    <col min="5385" max="5385" width="19" style="492" customWidth="1"/>
    <col min="5386" max="5386" width="7.85546875" style="492" customWidth="1"/>
    <col min="5387" max="5387" width="16.5703125" style="492" bestFit="1" customWidth="1"/>
    <col min="5388" max="5388" width="21.5703125" style="492" customWidth="1"/>
    <col min="5389" max="5389" width="15.5703125" style="492" customWidth="1"/>
    <col min="5390" max="5632" width="9.140625" style="492"/>
    <col min="5633" max="5633" width="1.7109375" style="492" customWidth="1"/>
    <col min="5634" max="5634" width="5.7109375" style="492" customWidth="1"/>
    <col min="5635" max="5635" width="26.5703125" style="492" bestFit="1" customWidth="1"/>
    <col min="5636" max="5637" width="21.28515625" style="492" bestFit="1" customWidth="1"/>
    <col min="5638" max="5638" width="26.140625" style="492" customWidth="1"/>
    <col min="5639" max="5639" width="21.7109375" style="492" customWidth="1"/>
    <col min="5640" max="5640" width="16.85546875" style="492" customWidth="1"/>
    <col min="5641" max="5641" width="19" style="492" customWidth="1"/>
    <col min="5642" max="5642" width="7.85546875" style="492" customWidth="1"/>
    <col min="5643" max="5643" width="16.5703125" style="492" bestFit="1" customWidth="1"/>
    <col min="5644" max="5644" width="21.5703125" style="492" customWidth="1"/>
    <col min="5645" max="5645" width="15.5703125" style="492" customWidth="1"/>
    <col min="5646" max="5888" width="9.140625" style="492"/>
    <col min="5889" max="5889" width="1.7109375" style="492" customWidth="1"/>
    <col min="5890" max="5890" width="5.7109375" style="492" customWidth="1"/>
    <col min="5891" max="5891" width="26.5703125" style="492" bestFit="1" customWidth="1"/>
    <col min="5892" max="5893" width="21.28515625" style="492" bestFit="1" customWidth="1"/>
    <col min="5894" max="5894" width="26.140625" style="492" customWidth="1"/>
    <col min="5895" max="5895" width="21.7109375" style="492" customWidth="1"/>
    <col min="5896" max="5896" width="16.85546875" style="492" customWidth="1"/>
    <col min="5897" max="5897" width="19" style="492" customWidth="1"/>
    <col min="5898" max="5898" width="7.85546875" style="492" customWidth="1"/>
    <col min="5899" max="5899" width="16.5703125" style="492" bestFit="1" customWidth="1"/>
    <col min="5900" max="5900" width="21.5703125" style="492" customWidth="1"/>
    <col min="5901" max="5901" width="15.5703125" style="492" customWidth="1"/>
    <col min="5902" max="6144" width="9.140625" style="492"/>
    <col min="6145" max="6145" width="1.7109375" style="492" customWidth="1"/>
    <col min="6146" max="6146" width="5.7109375" style="492" customWidth="1"/>
    <col min="6147" max="6147" width="26.5703125" style="492" bestFit="1" customWidth="1"/>
    <col min="6148" max="6149" width="21.28515625" style="492" bestFit="1" customWidth="1"/>
    <col min="6150" max="6150" width="26.140625" style="492" customWidth="1"/>
    <col min="6151" max="6151" width="21.7109375" style="492" customWidth="1"/>
    <col min="6152" max="6152" width="16.85546875" style="492" customWidth="1"/>
    <col min="6153" max="6153" width="19" style="492" customWidth="1"/>
    <col min="6154" max="6154" width="7.85546875" style="492" customWidth="1"/>
    <col min="6155" max="6155" width="16.5703125" style="492" bestFit="1" customWidth="1"/>
    <col min="6156" max="6156" width="21.5703125" style="492" customWidth="1"/>
    <col min="6157" max="6157" width="15.5703125" style="492" customWidth="1"/>
    <col min="6158" max="6400" width="9.140625" style="492"/>
    <col min="6401" max="6401" width="1.7109375" style="492" customWidth="1"/>
    <col min="6402" max="6402" width="5.7109375" style="492" customWidth="1"/>
    <col min="6403" max="6403" width="26.5703125" style="492" bestFit="1" customWidth="1"/>
    <col min="6404" max="6405" width="21.28515625" style="492" bestFit="1" customWidth="1"/>
    <col min="6406" max="6406" width="26.140625" style="492" customWidth="1"/>
    <col min="6407" max="6407" width="21.7109375" style="492" customWidth="1"/>
    <col min="6408" max="6408" width="16.85546875" style="492" customWidth="1"/>
    <col min="6409" max="6409" width="19" style="492" customWidth="1"/>
    <col min="6410" max="6410" width="7.85546875" style="492" customWidth="1"/>
    <col min="6411" max="6411" width="16.5703125" style="492" bestFit="1" customWidth="1"/>
    <col min="6412" max="6412" width="21.5703125" style="492" customWidth="1"/>
    <col min="6413" max="6413" width="15.5703125" style="492" customWidth="1"/>
    <col min="6414" max="6656" width="9.140625" style="492"/>
    <col min="6657" max="6657" width="1.7109375" style="492" customWidth="1"/>
    <col min="6658" max="6658" width="5.7109375" style="492" customWidth="1"/>
    <col min="6659" max="6659" width="26.5703125" style="492" bestFit="1" customWidth="1"/>
    <col min="6660" max="6661" width="21.28515625" style="492" bestFit="1" customWidth="1"/>
    <col min="6662" max="6662" width="26.140625" style="492" customWidth="1"/>
    <col min="6663" max="6663" width="21.7109375" style="492" customWidth="1"/>
    <col min="6664" max="6664" width="16.85546875" style="492" customWidth="1"/>
    <col min="6665" max="6665" width="19" style="492" customWidth="1"/>
    <col min="6666" max="6666" width="7.85546875" style="492" customWidth="1"/>
    <col min="6667" max="6667" width="16.5703125" style="492" bestFit="1" customWidth="1"/>
    <col min="6668" max="6668" width="21.5703125" style="492" customWidth="1"/>
    <col min="6669" max="6669" width="15.5703125" style="492" customWidth="1"/>
    <col min="6670" max="6912" width="9.140625" style="492"/>
    <col min="6913" max="6913" width="1.7109375" style="492" customWidth="1"/>
    <col min="6914" max="6914" width="5.7109375" style="492" customWidth="1"/>
    <col min="6915" max="6915" width="26.5703125" style="492" bestFit="1" customWidth="1"/>
    <col min="6916" max="6917" width="21.28515625" style="492" bestFit="1" customWidth="1"/>
    <col min="6918" max="6918" width="26.140625" style="492" customWidth="1"/>
    <col min="6919" max="6919" width="21.7109375" style="492" customWidth="1"/>
    <col min="6920" max="6920" width="16.85546875" style="492" customWidth="1"/>
    <col min="6921" max="6921" width="19" style="492" customWidth="1"/>
    <col min="6922" max="6922" width="7.85546875" style="492" customWidth="1"/>
    <col min="6923" max="6923" width="16.5703125" style="492" bestFit="1" customWidth="1"/>
    <col min="6924" max="6924" width="21.5703125" style="492" customWidth="1"/>
    <col min="6925" max="6925" width="15.5703125" style="492" customWidth="1"/>
    <col min="6926" max="7168" width="9.140625" style="492"/>
    <col min="7169" max="7169" width="1.7109375" style="492" customWidth="1"/>
    <col min="7170" max="7170" width="5.7109375" style="492" customWidth="1"/>
    <col min="7171" max="7171" width="26.5703125" style="492" bestFit="1" customWidth="1"/>
    <col min="7172" max="7173" width="21.28515625" style="492" bestFit="1" customWidth="1"/>
    <col min="7174" max="7174" width="26.140625" style="492" customWidth="1"/>
    <col min="7175" max="7175" width="21.7109375" style="492" customWidth="1"/>
    <col min="7176" max="7176" width="16.85546875" style="492" customWidth="1"/>
    <col min="7177" max="7177" width="19" style="492" customWidth="1"/>
    <col min="7178" max="7178" width="7.85546875" style="492" customWidth="1"/>
    <col min="7179" max="7179" width="16.5703125" style="492" bestFit="1" customWidth="1"/>
    <col min="7180" max="7180" width="21.5703125" style="492" customWidth="1"/>
    <col min="7181" max="7181" width="15.5703125" style="492" customWidth="1"/>
    <col min="7182" max="7424" width="9.140625" style="492"/>
    <col min="7425" max="7425" width="1.7109375" style="492" customWidth="1"/>
    <col min="7426" max="7426" width="5.7109375" style="492" customWidth="1"/>
    <col min="7427" max="7427" width="26.5703125" style="492" bestFit="1" customWidth="1"/>
    <col min="7428" max="7429" width="21.28515625" style="492" bestFit="1" customWidth="1"/>
    <col min="7430" max="7430" width="26.140625" style="492" customWidth="1"/>
    <col min="7431" max="7431" width="21.7109375" style="492" customWidth="1"/>
    <col min="7432" max="7432" width="16.85546875" style="492" customWidth="1"/>
    <col min="7433" max="7433" width="19" style="492" customWidth="1"/>
    <col min="7434" max="7434" width="7.85546875" style="492" customWidth="1"/>
    <col min="7435" max="7435" width="16.5703125" style="492" bestFit="1" customWidth="1"/>
    <col min="7436" max="7436" width="21.5703125" style="492" customWidth="1"/>
    <col min="7437" max="7437" width="15.5703125" style="492" customWidth="1"/>
    <col min="7438" max="7680" width="9.140625" style="492"/>
    <col min="7681" max="7681" width="1.7109375" style="492" customWidth="1"/>
    <col min="7682" max="7682" width="5.7109375" style="492" customWidth="1"/>
    <col min="7683" max="7683" width="26.5703125" style="492" bestFit="1" customWidth="1"/>
    <col min="7684" max="7685" width="21.28515625" style="492" bestFit="1" customWidth="1"/>
    <col min="7686" max="7686" width="26.140625" style="492" customWidth="1"/>
    <col min="7687" max="7687" width="21.7109375" style="492" customWidth="1"/>
    <col min="7688" max="7688" width="16.85546875" style="492" customWidth="1"/>
    <col min="7689" max="7689" width="19" style="492" customWidth="1"/>
    <col min="7690" max="7690" width="7.85546875" style="492" customWidth="1"/>
    <col min="7691" max="7691" width="16.5703125" style="492" bestFit="1" customWidth="1"/>
    <col min="7692" max="7692" width="21.5703125" style="492" customWidth="1"/>
    <col min="7693" max="7693" width="15.5703125" style="492" customWidth="1"/>
    <col min="7694" max="7936" width="9.140625" style="492"/>
    <col min="7937" max="7937" width="1.7109375" style="492" customWidth="1"/>
    <col min="7938" max="7938" width="5.7109375" style="492" customWidth="1"/>
    <col min="7939" max="7939" width="26.5703125" style="492" bestFit="1" customWidth="1"/>
    <col min="7940" max="7941" width="21.28515625" style="492" bestFit="1" customWidth="1"/>
    <col min="7942" max="7942" width="26.140625" style="492" customWidth="1"/>
    <col min="7943" max="7943" width="21.7109375" style="492" customWidth="1"/>
    <col min="7944" max="7944" width="16.85546875" style="492" customWidth="1"/>
    <col min="7945" max="7945" width="19" style="492" customWidth="1"/>
    <col min="7946" max="7946" width="7.85546875" style="492" customWidth="1"/>
    <col min="7947" max="7947" width="16.5703125" style="492" bestFit="1" customWidth="1"/>
    <col min="7948" max="7948" width="21.5703125" style="492" customWidth="1"/>
    <col min="7949" max="7949" width="15.5703125" style="492" customWidth="1"/>
    <col min="7950" max="8192" width="9.140625" style="492"/>
    <col min="8193" max="8193" width="1.7109375" style="492" customWidth="1"/>
    <col min="8194" max="8194" width="5.7109375" style="492" customWidth="1"/>
    <col min="8195" max="8195" width="26.5703125" style="492" bestFit="1" customWidth="1"/>
    <col min="8196" max="8197" width="21.28515625" style="492" bestFit="1" customWidth="1"/>
    <col min="8198" max="8198" width="26.140625" style="492" customWidth="1"/>
    <col min="8199" max="8199" width="21.7109375" style="492" customWidth="1"/>
    <col min="8200" max="8200" width="16.85546875" style="492" customWidth="1"/>
    <col min="8201" max="8201" width="19" style="492" customWidth="1"/>
    <col min="8202" max="8202" width="7.85546875" style="492" customWidth="1"/>
    <col min="8203" max="8203" width="16.5703125" style="492" bestFit="1" customWidth="1"/>
    <col min="8204" max="8204" width="21.5703125" style="492" customWidth="1"/>
    <col min="8205" max="8205" width="15.5703125" style="492" customWidth="1"/>
    <col min="8206" max="8448" width="9.140625" style="492"/>
    <col min="8449" max="8449" width="1.7109375" style="492" customWidth="1"/>
    <col min="8450" max="8450" width="5.7109375" style="492" customWidth="1"/>
    <col min="8451" max="8451" width="26.5703125" style="492" bestFit="1" customWidth="1"/>
    <col min="8452" max="8453" width="21.28515625" style="492" bestFit="1" customWidth="1"/>
    <col min="8454" max="8454" width="26.140625" style="492" customWidth="1"/>
    <col min="8455" max="8455" width="21.7109375" style="492" customWidth="1"/>
    <col min="8456" max="8456" width="16.85546875" style="492" customWidth="1"/>
    <col min="8457" max="8457" width="19" style="492" customWidth="1"/>
    <col min="8458" max="8458" width="7.85546875" style="492" customWidth="1"/>
    <col min="8459" max="8459" width="16.5703125" style="492" bestFit="1" customWidth="1"/>
    <col min="8460" max="8460" width="21.5703125" style="492" customWidth="1"/>
    <col min="8461" max="8461" width="15.5703125" style="492" customWidth="1"/>
    <col min="8462" max="8704" width="9.140625" style="492"/>
    <col min="8705" max="8705" width="1.7109375" style="492" customWidth="1"/>
    <col min="8706" max="8706" width="5.7109375" style="492" customWidth="1"/>
    <col min="8707" max="8707" width="26.5703125" style="492" bestFit="1" customWidth="1"/>
    <col min="8708" max="8709" width="21.28515625" style="492" bestFit="1" customWidth="1"/>
    <col min="8710" max="8710" width="26.140625" style="492" customWidth="1"/>
    <col min="8711" max="8711" width="21.7109375" style="492" customWidth="1"/>
    <col min="8712" max="8712" width="16.85546875" style="492" customWidth="1"/>
    <col min="8713" max="8713" width="19" style="492" customWidth="1"/>
    <col min="8714" max="8714" width="7.85546875" style="492" customWidth="1"/>
    <col min="8715" max="8715" width="16.5703125" style="492" bestFit="1" customWidth="1"/>
    <col min="8716" max="8716" width="21.5703125" style="492" customWidth="1"/>
    <col min="8717" max="8717" width="15.5703125" style="492" customWidth="1"/>
    <col min="8718" max="8960" width="9.140625" style="492"/>
    <col min="8961" max="8961" width="1.7109375" style="492" customWidth="1"/>
    <col min="8962" max="8962" width="5.7109375" style="492" customWidth="1"/>
    <col min="8963" max="8963" width="26.5703125" style="492" bestFit="1" customWidth="1"/>
    <col min="8964" max="8965" width="21.28515625" style="492" bestFit="1" customWidth="1"/>
    <col min="8966" max="8966" width="26.140625" style="492" customWidth="1"/>
    <col min="8967" max="8967" width="21.7109375" style="492" customWidth="1"/>
    <col min="8968" max="8968" width="16.85546875" style="492" customWidth="1"/>
    <col min="8969" max="8969" width="19" style="492" customWidth="1"/>
    <col min="8970" max="8970" width="7.85546875" style="492" customWidth="1"/>
    <col min="8971" max="8971" width="16.5703125" style="492" bestFit="1" customWidth="1"/>
    <col min="8972" max="8972" width="21.5703125" style="492" customWidth="1"/>
    <col min="8973" max="8973" width="15.5703125" style="492" customWidth="1"/>
    <col min="8974" max="9216" width="9.140625" style="492"/>
    <col min="9217" max="9217" width="1.7109375" style="492" customWidth="1"/>
    <col min="9218" max="9218" width="5.7109375" style="492" customWidth="1"/>
    <col min="9219" max="9219" width="26.5703125" style="492" bestFit="1" customWidth="1"/>
    <col min="9220" max="9221" width="21.28515625" style="492" bestFit="1" customWidth="1"/>
    <col min="9222" max="9222" width="26.140625" style="492" customWidth="1"/>
    <col min="9223" max="9223" width="21.7109375" style="492" customWidth="1"/>
    <col min="9224" max="9224" width="16.85546875" style="492" customWidth="1"/>
    <col min="9225" max="9225" width="19" style="492" customWidth="1"/>
    <col min="9226" max="9226" width="7.85546875" style="492" customWidth="1"/>
    <col min="9227" max="9227" width="16.5703125" style="492" bestFit="1" customWidth="1"/>
    <col min="9228" max="9228" width="21.5703125" style="492" customWidth="1"/>
    <col min="9229" max="9229" width="15.5703125" style="492" customWidth="1"/>
    <col min="9230" max="9472" width="9.140625" style="492"/>
    <col min="9473" max="9473" width="1.7109375" style="492" customWidth="1"/>
    <col min="9474" max="9474" width="5.7109375" style="492" customWidth="1"/>
    <col min="9475" max="9475" width="26.5703125" style="492" bestFit="1" customWidth="1"/>
    <col min="9476" max="9477" width="21.28515625" style="492" bestFit="1" customWidth="1"/>
    <col min="9478" max="9478" width="26.140625" style="492" customWidth="1"/>
    <col min="9479" max="9479" width="21.7109375" style="492" customWidth="1"/>
    <col min="9480" max="9480" width="16.85546875" style="492" customWidth="1"/>
    <col min="9481" max="9481" width="19" style="492" customWidth="1"/>
    <col min="9482" max="9482" width="7.85546875" style="492" customWidth="1"/>
    <col min="9483" max="9483" width="16.5703125" style="492" bestFit="1" customWidth="1"/>
    <col min="9484" max="9484" width="21.5703125" style="492" customWidth="1"/>
    <col min="9485" max="9485" width="15.5703125" style="492" customWidth="1"/>
    <col min="9486" max="9728" width="9.140625" style="492"/>
    <col min="9729" max="9729" width="1.7109375" style="492" customWidth="1"/>
    <col min="9730" max="9730" width="5.7109375" style="492" customWidth="1"/>
    <col min="9731" max="9731" width="26.5703125" style="492" bestFit="1" customWidth="1"/>
    <col min="9732" max="9733" width="21.28515625" style="492" bestFit="1" customWidth="1"/>
    <col min="9734" max="9734" width="26.140625" style="492" customWidth="1"/>
    <col min="9735" max="9735" width="21.7109375" style="492" customWidth="1"/>
    <col min="9736" max="9736" width="16.85546875" style="492" customWidth="1"/>
    <col min="9737" max="9737" width="19" style="492" customWidth="1"/>
    <col min="9738" max="9738" width="7.85546875" style="492" customWidth="1"/>
    <col min="9739" max="9739" width="16.5703125" style="492" bestFit="1" customWidth="1"/>
    <col min="9740" max="9740" width="21.5703125" style="492" customWidth="1"/>
    <col min="9741" max="9741" width="15.5703125" style="492" customWidth="1"/>
    <col min="9742" max="9984" width="9.140625" style="492"/>
    <col min="9985" max="9985" width="1.7109375" style="492" customWidth="1"/>
    <col min="9986" max="9986" width="5.7109375" style="492" customWidth="1"/>
    <col min="9987" max="9987" width="26.5703125" style="492" bestFit="1" customWidth="1"/>
    <col min="9988" max="9989" width="21.28515625" style="492" bestFit="1" customWidth="1"/>
    <col min="9990" max="9990" width="26.140625" style="492" customWidth="1"/>
    <col min="9991" max="9991" width="21.7109375" style="492" customWidth="1"/>
    <col min="9992" max="9992" width="16.85546875" style="492" customWidth="1"/>
    <col min="9993" max="9993" width="19" style="492" customWidth="1"/>
    <col min="9994" max="9994" width="7.85546875" style="492" customWidth="1"/>
    <col min="9995" max="9995" width="16.5703125" style="492" bestFit="1" customWidth="1"/>
    <col min="9996" max="9996" width="21.5703125" style="492" customWidth="1"/>
    <col min="9997" max="9997" width="15.5703125" style="492" customWidth="1"/>
    <col min="9998" max="10240" width="9.140625" style="492"/>
    <col min="10241" max="10241" width="1.7109375" style="492" customWidth="1"/>
    <col min="10242" max="10242" width="5.7109375" style="492" customWidth="1"/>
    <col min="10243" max="10243" width="26.5703125" style="492" bestFit="1" customWidth="1"/>
    <col min="10244" max="10245" width="21.28515625" style="492" bestFit="1" customWidth="1"/>
    <col min="10246" max="10246" width="26.140625" style="492" customWidth="1"/>
    <col min="10247" max="10247" width="21.7109375" style="492" customWidth="1"/>
    <col min="10248" max="10248" width="16.85546875" style="492" customWidth="1"/>
    <col min="10249" max="10249" width="19" style="492" customWidth="1"/>
    <col min="10250" max="10250" width="7.85546875" style="492" customWidth="1"/>
    <col min="10251" max="10251" width="16.5703125" style="492" bestFit="1" customWidth="1"/>
    <col min="10252" max="10252" width="21.5703125" style="492" customWidth="1"/>
    <col min="10253" max="10253" width="15.5703125" style="492" customWidth="1"/>
    <col min="10254" max="10496" width="9.140625" style="492"/>
    <col min="10497" max="10497" width="1.7109375" style="492" customWidth="1"/>
    <col min="10498" max="10498" width="5.7109375" style="492" customWidth="1"/>
    <col min="10499" max="10499" width="26.5703125" style="492" bestFit="1" customWidth="1"/>
    <col min="10500" max="10501" width="21.28515625" style="492" bestFit="1" customWidth="1"/>
    <col min="10502" max="10502" width="26.140625" style="492" customWidth="1"/>
    <col min="10503" max="10503" width="21.7109375" style="492" customWidth="1"/>
    <col min="10504" max="10504" width="16.85546875" style="492" customWidth="1"/>
    <col min="10505" max="10505" width="19" style="492" customWidth="1"/>
    <col min="10506" max="10506" width="7.85546875" style="492" customWidth="1"/>
    <col min="10507" max="10507" width="16.5703125" style="492" bestFit="1" customWidth="1"/>
    <col min="10508" max="10508" width="21.5703125" style="492" customWidth="1"/>
    <col min="10509" max="10509" width="15.5703125" style="492" customWidth="1"/>
    <col min="10510" max="10752" width="9.140625" style="492"/>
    <col min="10753" max="10753" width="1.7109375" style="492" customWidth="1"/>
    <col min="10754" max="10754" width="5.7109375" style="492" customWidth="1"/>
    <col min="10755" max="10755" width="26.5703125" style="492" bestFit="1" customWidth="1"/>
    <col min="10756" max="10757" width="21.28515625" style="492" bestFit="1" customWidth="1"/>
    <col min="10758" max="10758" width="26.140625" style="492" customWidth="1"/>
    <col min="10759" max="10759" width="21.7109375" style="492" customWidth="1"/>
    <col min="10760" max="10760" width="16.85546875" style="492" customWidth="1"/>
    <col min="10761" max="10761" width="19" style="492" customWidth="1"/>
    <col min="10762" max="10762" width="7.85546875" style="492" customWidth="1"/>
    <col min="10763" max="10763" width="16.5703125" style="492" bestFit="1" customWidth="1"/>
    <col min="10764" max="10764" width="21.5703125" style="492" customWidth="1"/>
    <col min="10765" max="10765" width="15.5703125" style="492" customWidth="1"/>
    <col min="10766" max="11008" width="9.140625" style="492"/>
    <col min="11009" max="11009" width="1.7109375" style="492" customWidth="1"/>
    <col min="11010" max="11010" width="5.7109375" style="492" customWidth="1"/>
    <col min="11011" max="11011" width="26.5703125" style="492" bestFit="1" customWidth="1"/>
    <col min="11012" max="11013" width="21.28515625" style="492" bestFit="1" customWidth="1"/>
    <col min="11014" max="11014" width="26.140625" style="492" customWidth="1"/>
    <col min="11015" max="11015" width="21.7109375" style="492" customWidth="1"/>
    <col min="11016" max="11016" width="16.85546875" style="492" customWidth="1"/>
    <col min="11017" max="11017" width="19" style="492" customWidth="1"/>
    <col min="11018" max="11018" width="7.85546875" style="492" customWidth="1"/>
    <col min="11019" max="11019" width="16.5703125" style="492" bestFit="1" customWidth="1"/>
    <col min="11020" max="11020" width="21.5703125" style="492" customWidth="1"/>
    <col min="11021" max="11021" width="15.5703125" style="492" customWidth="1"/>
    <col min="11022" max="11264" width="9.140625" style="492"/>
    <col min="11265" max="11265" width="1.7109375" style="492" customWidth="1"/>
    <col min="11266" max="11266" width="5.7109375" style="492" customWidth="1"/>
    <col min="11267" max="11267" width="26.5703125" style="492" bestFit="1" customWidth="1"/>
    <col min="11268" max="11269" width="21.28515625" style="492" bestFit="1" customWidth="1"/>
    <col min="11270" max="11270" width="26.140625" style="492" customWidth="1"/>
    <col min="11271" max="11271" width="21.7109375" style="492" customWidth="1"/>
    <col min="11272" max="11272" width="16.85546875" style="492" customWidth="1"/>
    <col min="11273" max="11273" width="19" style="492" customWidth="1"/>
    <col min="11274" max="11274" width="7.85546875" style="492" customWidth="1"/>
    <col min="11275" max="11275" width="16.5703125" style="492" bestFit="1" customWidth="1"/>
    <col min="11276" max="11276" width="21.5703125" style="492" customWidth="1"/>
    <col min="11277" max="11277" width="15.5703125" style="492" customWidth="1"/>
    <col min="11278" max="11520" width="9.140625" style="492"/>
    <col min="11521" max="11521" width="1.7109375" style="492" customWidth="1"/>
    <col min="11522" max="11522" width="5.7109375" style="492" customWidth="1"/>
    <col min="11523" max="11523" width="26.5703125" style="492" bestFit="1" customWidth="1"/>
    <col min="11524" max="11525" width="21.28515625" style="492" bestFit="1" customWidth="1"/>
    <col min="11526" max="11526" width="26.140625" style="492" customWidth="1"/>
    <col min="11527" max="11527" width="21.7109375" style="492" customWidth="1"/>
    <col min="11528" max="11528" width="16.85546875" style="492" customWidth="1"/>
    <col min="11529" max="11529" width="19" style="492" customWidth="1"/>
    <col min="11530" max="11530" width="7.85546875" style="492" customWidth="1"/>
    <col min="11531" max="11531" width="16.5703125" style="492" bestFit="1" customWidth="1"/>
    <col min="11532" max="11532" width="21.5703125" style="492" customWidth="1"/>
    <col min="11533" max="11533" width="15.5703125" style="492" customWidth="1"/>
    <col min="11534" max="11776" width="9.140625" style="492"/>
    <col min="11777" max="11777" width="1.7109375" style="492" customWidth="1"/>
    <col min="11778" max="11778" width="5.7109375" style="492" customWidth="1"/>
    <col min="11779" max="11779" width="26.5703125" style="492" bestFit="1" customWidth="1"/>
    <col min="11780" max="11781" width="21.28515625" style="492" bestFit="1" customWidth="1"/>
    <col min="11782" max="11782" width="26.140625" style="492" customWidth="1"/>
    <col min="11783" max="11783" width="21.7109375" style="492" customWidth="1"/>
    <col min="11784" max="11784" width="16.85546875" style="492" customWidth="1"/>
    <col min="11785" max="11785" width="19" style="492" customWidth="1"/>
    <col min="11786" max="11786" width="7.85546875" style="492" customWidth="1"/>
    <col min="11787" max="11787" width="16.5703125" style="492" bestFit="1" customWidth="1"/>
    <col min="11788" max="11788" width="21.5703125" style="492" customWidth="1"/>
    <col min="11789" max="11789" width="15.5703125" style="492" customWidth="1"/>
    <col min="11790" max="12032" width="9.140625" style="492"/>
    <col min="12033" max="12033" width="1.7109375" style="492" customWidth="1"/>
    <col min="12034" max="12034" width="5.7109375" style="492" customWidth="1"/>
    <col min="12035" max="12035" width="26.5703125" style="492" bestFit="1" customWidth="1"/>
    <col min="12036" max="12037" width="21.28515625" style="492" bestFit="1" customWidth="1"/>
    <col min="12038" max="12038" width="26.140625" style="492" customWidth="1"/>
    <col min="12039" max="12039" width="21.7109375" style="492" customWidth="1"/>
    <col min="12040" max="12040" width="16.85546875" style="492" customWidth="1"/>
    <col min="12041" max="12041" width="19" style="492" customWidth="1"/>
    <col min="12042" max="12042" width="7.85546875" style="492" customWidth="1"/>
    <col min="12043" max="12043" width="16.5703125" style="492" bestFit="1" customWidth="1"/>
    <col min="12044" max="12044" width="21.5703125" style="492" customWidth="1"/>
    <col min="12045" max="12045" width="15.5703125" style="492" customWidth="1"/>
    <col min="12046" max="12288" width="9.140625" style="492"/>
    <col min="12289" max="12289" width="1.7109375" style="492" customWidth="1"/>
    <col min="12290" max="12290" width="5.7109375" style="492" customWidth="1"/>
    <col min="12291" max="12291" width="26.5703125" style="492" bestFit="1" customWidth="1"/>
    <col min="12292" max="12293" width="21.28515625" style="492" bestFit="1" customWidth="1"/>
    <col min="12294" max="12294" width="26.140625" style="492" customWidth="1"/>
    <col min="12295" max="12295" width="21.7109375" style="492" customWidth="1"/>
    <col min="12296" max="12296" width="16.85546875" style="492" customWidth="1"/>
    <col min="12297" max="12297" width="19" style="492" customWidth="1"/>
    <col min="12298" max="12298" width="7.85546875" style="492" customWidth="1"/>
    <col min="12299" max="12299" width="16.5703125" style="492" bestFit="1" customWidth="1"/>
    <col min="12300" max="12300" width="21.5703125" style="492" customWidth="1"/>
    <col min="12301" max="12301" width="15.5703125" style="492" customWidth="1"/>
    <col min="12302" max="12544" width="9.140625" style="492"/>
    <col min="12545" max="12545" width="1.7109375" style="492" customWidth="1"/>
    <col min="12546" max="12546" width="5.7109375" style="492" customWidth="1"/>
    <col min="12547" max="12547" width="26.5703125" style="492" bestFit="1" customWidth="1"/>
    <col min="12548" max="12549" width="21.28515625" style="492" bestFit="1" customWidth="1"/>
    <col min="12550" max="12550" width="26.140625" style="492" customWidth="1"/>
    <col min="12551" max="12551" width="21.7109375" style="492" customWidth="1"/>
    <col min="12552" max="12552" width="16.85546875" style="492" customWidth="1"/>
    <col min="12553" max="12553" width="19" style="492" customWidth="1"/>
    <col min="12554" max="12554" width="7.85546875" style="492" customWidth="1"/>
    <col min="12555" max="12555" width="16.5703125" style="492" bestFit="1" customWidth="1"/>
    <col min="12556" max="12556" width="21.5703125" style="492" customWidth="1"/>
    <col min="12557" max="12557" width="15.5703125" style="492" customWidth="1"/>
    <col min="12558" max="12800" width="9.140625" style="492"/>
    <col min="12801" max="12801" width="1.7109375" style="492" customWidth="1"/>
    <col min="12802" max="12802" width="5.7109375" style="492" customWidth="1"/>
    <col min="12803" max="12803" width="26.5703125" style="492" bestFit="1" customWidth="1"/>
    <col min="12804" max="12805" width="21.28515625" style="492" bestFit="1" customWidth="1"/>
    <col min="12806" max="12806" width="26.140625" style="492" customWidth="1"/>
    <col min="12807" max="12807" width="21.7109375" style="492" customWidth="1"/>
    <col min="12808" max="12808" width="16.85546875" style="492" customWidth="1"/>
    <col min="12809" max="12809" width="19" style="492" customWidth="1"/>
    <col min="12810" max="12810" width="7.85546875" style="492" customWidth="1"/>
    <col min="12811" max="12811" width="16.5703125" style="492" bestFit="1" customWidth="1"/>
    <col min="12812" max="12812" width="21.5703125" style="492" customWidth="1"/>
    <col min="12813" max="12813" width="15.5703125" style="492" customWidth="1"/>
    <col min="12814" max="13056" width="9.140625" style="492"/>
    <col min="13057" max="13057" width="1.7109375" style="492" customWidth="1"/>
    <col min="13058" max="13058" width="5.7109375" style="492" customWidth="1"/>
    <col min="13059" max="13059" width="26.5703125" style="492" bestFit="1" customWidth="1"/>
    <col min="13060" max="13061" width="21.28515625" style="492" bestFit="1" customWidth="1"/>
    <col min="13062" max="13062" width="26.140625" style="492" customWidth="1"/>
    <col min="13063" max="13063" width="21.7109375" style="492" customWidth="1"/>
    <col min="13064" max="13064" width="16.85546875" style="492" customWidth="1"/>
    <col min="13065" max="13065" width="19" style="492" customWidth="1"/>
    <col min="13066" max="13066" width="7.85546875" style="492" customWidth="1"/>
    <col min="13067" max="13067" width="16.5703125" style="492" bestFit="1" customWidth="1"/>
    <col min="13068" max="13068" width="21.5703125" style="492" customWidth="1"/>
    <col min="13069" max="13069" width="15.5703125" style="492" customWidth="1"/>
    <col min="13070" max="13312" width="9.140625" style="492"/>
    <col min="13313" max="13313" width="1.7109375" style="492" customWidth="1"/>
    <col min="13314" max="13314" width="5.7109375" style="492" customWidth="1"/>
    <col min="13315" max="13315" width="26.5703125" style="492" bestFit="1" customWidth="1"/>
    <col min="13316" max="13317" width="21.28515625" style="492" bestFit="1" customWidth="1"/>
    <col min="13318" max="13318" width="26.140625" style="492" customWidth="1"/>
    <col min="13319" max="13319" width="21.7109375" style="492" customWidth="1"/>
    <col min="13320" max="13320" width="16.85546875" style="492" customWidth="1"/>
    <col min="13321" max="13321" width="19" style="492" customWidth="1"/>
    <col min="13322" max="13322" width="7.85546875" style="492" customWidth="1"/>
    <col min="13323" max="13323" width="16.5703125" style="492" bestFit="1" customWidth="1"/>
    <col min="13324" max="13324" width="21.5703125" style="492" customWidth="1"/>
    <col min="13325" max="13325" width="15.5703125" style="492" customWidth="1"/>
    <col min="13326" max="13568" width="9.140625" style="492"/>
    <col min="13569" max="13569" width="1.7109375" style="492" customWidth="1"/>
    <col min="13570" max="13570" width="5.7109375" style="492" customWidth="1"/>
    <col min="13571" max="13571" width="26.5703125" style="492" bestFit="1" customWidth="1"/>
    <col min="13572" max="13573" width="21.28515625" style="492" bestFit="1" customWidth="1"/>
    <col min="13574" max="13574" width="26.140625" style="492" customWidth="1"/>
    <col min="13575" max="13575" width="21.7109375" style="492" customWidth="1"/>
    <col min="13576" max="13576" width="16.85546875" style="492" customWidth="1"/>
    <col min="13577" max="13577" width="19" style="492" customWidth="1"/>
    <col min="13578" max="13578" width="7.85546875" style="492" customWidth="1"/>
    <col min="13579" max="13579" width="16.5703125" style="492" bestFit="1" customWidth="1"/>
    <col min="13580" max="13580" width="21.5703125" style="492" customWidth="1"/>
    <col min="13581" max="13581" width="15.5703125" style="492" customWidth="1"/>
    <col min="13582" max="13824" width="9.140625" style="492"/>
    <col min="13825" max="13825" width="1.7109375" style="492" customWidth="1"/>
    <col min="13826" max="13826" width="5.7109375" style="492" customWidth="1"/>
    <col min="13827" max="13827" width="26.5703125" style="492" bestFit="1" customWidth="1"/>
    <col min="13828" max="13829" width="21.28515625" style="492" bestFit="1" customWidth="1"/>
    <col min="13830" max="13830" width="26.140625" style="492" customWidth="1"/>
    <col min="13831" max="13831" width="21.7109375" style="492" customWidth="1"/>
    <col min="13832" max="13832" width="16.85546875" style="492" customWidth="1"/>
    <col min="13833" max="13833" width="19" style="492" customWidth="1"/>
    <col min="13834" max="13834" width="7.85546875" style="492" customWidth="1"/>
    <col min="13835" max="13835" width="16.5703125" style="492" bestFit="1" customWidth="1"/>
    <col min="13836" max="13836" width="21.5703125" style="492" customWidth="1"/>
    <col min="13837" max="13837" width="15.5703125" style="492" customWidth="1"/>
    <col min="13838" max="14080" width="9.140625" style="492"/>
    <col min="14081" max="14081" width="1.7109375" style="492" customWidth="1"/>
    <col min="14082" max="14082" width="5.7109375" style="492" customWidth="1"/>
    <col min="14083" max="14083" width="26.5703125" style="492" bestFit="1" customWidth="1"/>
    <col min="14084" max="14085" width="21.28515625" style="492" bestFit="1" customWidth="1"/>
    <col min="14086" max="14086" width="26.140625" style="492" customWidth="1"/>
    <col min="14087" max="14087" width="21.7109375" style="492" customWidth="1"/>
    <col min="14088" max="14088" width="16.85546875" style="492" customWidth="1"/>
    <col min="14089" max="14089" width="19" style="492" customWidth="1"/>
    <col min="14090" max="14090" width="7.85546875" style="492" customWidth="1"/>
    <col min="14091" max="14091" width="16.5703125" style="492" bestFit="1" customWidth="1"/>
    <col min="14092" max="14092" width="21.5703125" style="492" customWidth="1"/>
    <col min="14093" max="14093" width="15.5703125" style="492" customWidth="1"/>
    <col min="14094" max="14336" width="9.140625" style="492"/>
    <col min="14337" max="14337" width="1.7109375" style="492" customWidth="1"/>
    <col min="14338" max="14338" width="5.7109375" style="492" customWidth="1"/>
    <col min="14339" max="14339" width="26.5703125" style="492" bestFit="1" customWidth="1"/>
    <col min="14340" max="14341" width="21.28515625" style="492" bestFit="1" customWidth="1"/>
    <col min="14342" max="14342" width="26.140625" style="492" customWidth="1"/>
    <col min="14343" max="14343" width="21.7109375" style="492" customWidth="1"/>
    <col min="14344" max="14344" width="16.85546875" style="492" customWidth="1"/>
    <col min="14345" max="14345" width="19" style="492" customWidth="1"/>
    <col min="14346" max="14346" width="7.85546875" style="492" customWidth="1"/>
    <col min="14347" max="14347" width="16.5703125" style="492" bestFit="1" customWidth="1"/>
    <col min="14348" max="14348" width="21.5703125" style="492" customWidth="1"/>
    <col min="14349" max="14349" width="15.5703125" style="492" customWidth="1"/>
    <col min="14350" max="14592" width="9.140625" style="492"/>
    <col min="14593" max="14593" width="1.7109375" style="492" customWidth="1"/>
    <col min="14594" max="14594" width="5.7109375" style="492" customWidth="1"/>
    <col min="14595" max="14595" width="26.5703125" style="492" bestFit="1" customWidth="1"/>
    <col min="14596" max="14597" width="21.28515625" style="492" bestFit="1" customWidth="1"/>
    <col min="14598" max="14598" width="26.140625" style="492" customWidth="1"/>
    <col min="14599" max="14599" width="21.7109375" style="492" customWidth="1"/>
    <col min="14600" max="14600" width="16.85546875" style="492" customWidth="1"/>
    <col min="14601" max="14601" width="19" style="492" customWidth="1"/>
    <col min="14602" max="14602" width="7.85546875" style="492" customWidth="1"/>
    <col min="14603" max="14603" width="16.5703125" style="492" bestFit="1" customWidth="1"/>
    <col min="14604" max="14604" width="21.5703125" style="492" customWidth="1"/>
    <col min="14605" max="14605" width="15.5703125" style="492" customWidth="1"/>
    <col min="14606" max="14848" width="9.140625" style="492"/>
    <col min="14849" max="14849" width="1.7109375" style="492" customWidth="1"/>
    <col min="14850" max="14850" width="5.7109375" style="492" customWidth="1"/>
    <col min="14851" max="14851" width="26.5703125" style="492" bestFit="1" customWidth="1"/>
    <col min="14852" max="14853" width="21.28515625" style="492" bestFit="1" customWidth="1"/>
    <col min="14854" max="14854" width="26.140625" style="492" customWidth="1"/>
    <col min="14855" max="14855" width="21.7109375" style="492" customWidth="1"/>
    <col min="14856" max="14856" width="16.85546875" style="492" customWidth="1"/>
    <col min="14857" max="14857" width="19" style="492" customWidth="1"/>
    <col min="14858" max="14858" width="7.85546875" style="492" customWidth="1"/>
    <col min="14859" max="14859" width="16.5703125" style="492" bestFit="1" customWidth="1"/>
    <col min="14860" max="14860" width="21.5703125" style="492" customWidth="1"/>
    <col min="14861" max="14861" width="15.5703125" style="492" customWidth="1"/>
    <col min="14862" max="15104" width="9.140625" style="492"/>
    <col min="15105" max="15105" width="1.7109375" style="492" customWidth="1"/>
    <col min="15106" max="15106" width="5.7109375" style="492" customWidth="1"/>
    <col min="15107" max="15107" width="26.5703125" style="492" bestFit="1" customWidth="1"/>
    <col min="15108" max="15109" width="21.28515625" style="492" bestFit="1" customWidth="1"/>
    <col min="15110" max="15110" width="26.140625" style="492" customWidth="1"/>
    <col min="15111" max="15111" width="21.7109375" style="492" customWidth="1"/>
    <col min="15112" max="15112" width="16.85546875" style="492" customWidth="1"/>
    <col min="15113" max="15113" width="19" style="492" customWidth="1"/>
    <col min="15114" max="15114" width="7.85546875" style="492" customWidth="1"/>
    <col min="15115" max="15115" width="16.5703125" style="492" bestFit="1" customWidth="1"/>
    <col min="15116" max="15116" width="21.5703125" style="492" customWidth="1"/>
    <col min="15117" max="15117" width="15.5703125" style="492" customWidth="1"/>
    <col min="15118" max="15360" width="9.140625" style="492"/>
    <col min="15361" max="15361" width="1.7109375" style="492" customWidth="1"/>
    <col min="15362" max="15362" width="5.7109375" style="492" customWidth="1"/>
    <col min="15363" max="15363" width="26.5703125" style="492" bestFit="1" customWidth="1"/>
    <col min="15364" max="15365" width="21.28515625" style="492" bestFit="1" customWidth="1"/>
    <col min="15366" max="15366" width="26.140625" style="492" customWidth="1"/>
    <col min="15367" max="15367" width="21.7109375" style="492" customWidth="1"/>
    <col min="15368" max="15368" width="16.85546875" style="492" customWidth="1"/>
    <col min="15369" max="15369" width="19" style="492" customWidth="1"/>
    <col min="15370" max="15370" width="7.85546875" style="492" customWidth="1"/>
    <col min="15371" max="15371" width="16.5703125" style="492" bestFit="1" customWidth="1"/>
    <col min="15372" max="15372" width="21.5703125" style="492" customWidth="1"/>
    <col min="15373" max="15373" width="15.5703125" style="492" customWidth="1"/>
    <col min="15374" max="15616" width="9.140625" style="492"/>
    <col min="15617" max="15617" width="1.7109375" style="492" customWidth="1"/>
    <col min="15618" max="15618" width="5.7109375" style="492" customWidth="1"/>
    <col min="15619" max="15619" width="26.5703125" style="492" bestFit="1" customWidth="1"/>
    <col min="15620" max="15621" width="21.28515625" style="492" bestFit="1" customWidth="1"/>
    <col min="15622" max="15622" width="26.140625" style="492" customWidth="1"/>
    <col min="15623" max="15623" width="21.7109375" style="492" customWidth="1"/>
    <col min="15624" max="15624" width="16.85546875" style="492" customWidth="1"/>
    <col min="15625" max="15625" width="19" style="492" customWidth="1"/>
    <col min="15626" max="15626" width="7.85546875" style="492" customWidth="1"/>
    <col min="15627" max="15627" width="16.5703125" style="492" bestFit="1" customWidth="1"/>
    <col min="15628" max="15628" width="21.5703125" style="492" customWidth="1"/>
    <col min="15629" max="15629" width="15.5703125" style="492" customWidth="1"/>
    <col min="15630" max="15872" width="9.140625" style="492"/>
    <col min="15873" max="15873" width="1.7109375" style="492" customWidth="1"/>
    <col min="15874" max="15874" width="5.7109375" style="492" customWidth="1"/>
    <col min="15875" max="15875" width="26.5703125" style="492" bestFit="1" customWidth="1"/>
    <col min="15876" max="15877" width="21.28515625" style="492" bestFit="1" customWidth="1"/>
    <col min="15878" max="15878" width="26.140625" style="492" customWidth="1"/>
    <col min="15879" max="15879" width="21.7109375" style="492" customWidth="1"/>
    <col min="15880" max="15880" width="16.85546875" style="492" customWidth="1"/>
    <col min="15881" max="15881" width="19" style="492" customWidth="1"/>
    <col min="15882" max="15882" width="7.85546875" style="492" customWidth="1"/>
    <col min="15883" max="15883" width="16.5703125" style="492" bestFit="1" customWidth="1"/>
    <col min="15884" max="15884" width="21.5703125" style="492" customWidth="1"/>
    <col min="15885" max="15885" width="15.5703125" style="492" customWidth="1"/>
    <col min="15886" max="16128" width="9.140625" style="492"/>
    <col min="16129" max="16129" width="1.7109375" style="492" customWidth="1"/>
    <col min="16130" max="16130" width="5.7109375" style="492" customWidth="1"/>
    <col min="16131" max="16131" width="26.5703125" style="492" bestFit="1" customWidth="1"/>
    <col min="16132" max="16133" width="21.28515625" style="492" bestFit="1" customWidth="1"/>
    <col min="16134" max="16134" width="26.140625" style="492" customWidth="1"/>
    <col min="16135" max="16135" width="21.7109375" style="492" customWidth="1"/>
    <col min="16136" max="16136" width="16.85546875" style="492" customWidth="1"/>
    <col min="16137" max="16137" width="19" style="492" customWidth="1"/>
    <col min="16138" max="16138" width="7.85546875" style="492" customWidth="1"/>
    <col min="16139" max="16139" width="16.5703125" style="492" bestFit="1" customWidth="1"/>
    <col min="16140" max="16140" width="21.5703125" style="492" customWidth="1"/>
    <col min="16141" max="16141" width="15.5703125" style="492" customWidth="1"/>
    <col min="16142" max="16384" width="9.140625" style="492"/>
  </cols>
  <sheetData>
    <row r="1" spans="1:13" x14ac:dyDescent="0.2">
      <c r="M1" s="386" t="s">
        <v>340</v>
      </c>
    </row>
    <row r="2" spans="1:13" ht="14.25" x14ac:dyDescent="0.25">
      <c r="B2" s="621" t="s">
        <v>101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</row>
    <row r="3" spans="1:13" ht="14.25" x14ac:dyDescent="0.25">
      <c r="B3" s="621" t="s">
        <v>341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</row>
    <row r="4" spans="1:13" ht="14.25" x14ac:dyDescent="0.25">
      <c r="B4" s="621" t="s">
        <v>342</v>
      </c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</row>
    <row r="5" spans="1:13" ht="15" x14ac:dyDescent="0.25">
      <c r="B5" s="493" t="s">
        <v>293</v>
      </c>
      <c r="C5" s="494"/>
      <c r="D5" s="495"/>
      <c r="E5" s="495"/>
      <c r="F5" s="495"/>
      <c r="G5" s="495"/>
      <c r="H5" s="495"/>
      <c r="I5" s="495"/>
      <c r="J5" s="495"/>
      <c r="K5" s="495"/>
      <c r="L5" s="495"/>
      <c r="M5" s="495"/>
    </row>
    <row r="6" spans="1:13" ht="15" thickBot="1" x14ac:dyDescent="0.3"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</row>
    <row r="7" spans="1:13" s="451" customFormat="1" ht="15" customHeight="1" thickTop="1" x14ac:dyDescent="0.25">
      <c r="A7" s="496"/>
      <c r="B7" s="622" t="s">
        <v>164</v>
      </c>
      <c r="C7" s="626" t="s">
        <v>343</v>
      </c>
      <c r="D7" s="628" t="s">
        <v>344</v>
      </c>
      <c r="E7" s="628"/>
      <c r="F7" s="628" t="s">
        <v>345</v>
      </c>
      <c r="G7" s="628"/>
      <c r="H7" s="628"/>
      <c r="I7" s="628"/>
      <c r="J7" s="628"/>
      <c r="K7" s="628"/>
      <c r="L7" s="628"/>
      <c r="M7" s="629"/>
    </row>
    <row r="8" spans="1:13" s="451" customFormat="1" ht="18" customHeight="1" x14ac:dyDescent="0.25">
      <c r="B8" s="623"/>
      <c r="C8" s="627"/>
      <c r="D8" s="609" t="s">
        <v>346</v>
      </c>
      <c r="E8" s="609" t="s">
        <v>347</v>
      </c>
      <c r="F8" s="609" t="s">
        <v>348</v>
      </c>
      <c r="G8" s="609" t="s">
        <v>349</v>
      </c>
      <c r="H8" s="612" t="s">
        <v>350</v>
      </c>
      <c r="I8" s="497" t="s">
        <v>351</v>
      </c>
      <c r="J8" s="613" t="s">
        <v>352</v>
      </c>
      <c r="K8" s="612" t="s">
        <v>353</v>
      </c>
      <c r="L8" s="616" t="s">
        <v>354</v>
      </c>
      <c r="M8" s="617"/>
    </row>
    <row r="9" spans="1:13" s="496" customFormat="1" ht="12.95" customHeight="1" x14ac:dyDescent="0.25">
      <c r="B9" s="624"/>
      <c r="C9" s="610"/>
      <c r="D9" s="610"/>
      <c r="E9" s="610"/>
      <c r="F9" s="610"/>
      <c r="G9" s="610"/>
      <c r="H9" s="610"/>
      <c r="I9" s="498" t="s">
        <v>355</v>
      </c>
      <c r="J9" s="614"/>
      <c r="K9" s="610"/>
      <c r="L9" s="609" t="s">
        <v>356</v>
      </c>
      <c r="M9" s="619" t="s">
        <v>225</v>
      </c>
    </row>
    <row r="10" spans="1:13" s="496" customFormat="1" ht="12.95" customHeight="1" x14ac:dyDescent="0.25">
      <c r="B10" s="625"/>
      <c r="C10" s="611"/>
      <c r="D10" s="611"/>
      <c r="E10" s="611"/>
      <c r="F10" s="611"/>
      <c r="G10" s="611"/>
      <c r="H10" s="611"/>
      <c r="I10" s="499" t="s">
        <v>357</v>
      </c>
      <c r="J10" s="615"/>
      <c r="K10" s="611"/>
      <c r="L10" s="618"/>
      <c r="M10" s="620"/>
    </row>
    <row r="11" spans="1:13" ht="45" x14ac:dyDescent="0.25">
      <c r="B11" s="500">
        <v>1</v>
      </c>
      <c r="C11" s="501" t="s">
        <v>358</v>
      </c>
      <c r="D11" s="502">
        <v>47000000</v>
      </c>
      <c r="E11" s="502">
        <f>+J11*K11</f>
        <v>45753000</v>
      </c>
      <c r="F11" s="503" t="s">
        <v>359</v>
      </c>
      <c r="G11" s="501" t="s">
        <v>360</v>
      </c>
      <c r="H11" s="504"/>
      <c r="I11" s="504"/>
      <c r="J11" s="504">
        <v>1</v>
      </c>
      <c r="K11" s="502">
        <v>45753000</v>
      </c>
      <c r="L11" s="501" t="s">
        <v>361</v>
      </c>
      <c r="M11" s="505">
        <v>43146</v>
      </c>
    </row>
    <row r="12" spans="1:13" ht="35.25" customHeight="1" x14ac:dyDescent="0.25">
      <c r="B12" s="506">
        <v>2</v>
      </c>
      <c r="C12" s="507"/>
      <c r="D12" s="508"/>
      <c r="E12" s="508"/>
      <c r="F12" s="509"/>
      <c r="G12" s="507"/>
      <c r="H12" s="510"/>
      <c r="I12" s="510"/>
      <c r="J12" s="510"/>
      <c r="K12" s="508"/>
      <c r="L12" s="507"/>
      <c r="M12" s="505"/>
    </row>
    <row r="13" spans="1:13" ht="15" x14ac:dyDescent="0.25">
      <c r="B13" s="506">
        <v>3</v>
      </c>
      <c r="C13" s="510"/>
      <c r="D13" s="508"/>
      <c r="E13" s="508"/>
      <c r="F13" s="510"/>
      <c r="G13" s="507"/>
      <c r="H13" s="510"/>
      <c r="I13" s="510"/>
      <c r="J13" s="510"/>
      <c r="K13" s="508"/>
      <c r="L13" s="510"/>
      <c r="M13" s="511"/>
    </row>
    <row r="14" spans="1:13" ht="15" x14ac:dyDescent="0.25">
      <c r="B14" s="506">
        <v>4</v>
      </c>
      <c r="C14" s="510"/>
      <c r="D14" s="508"/>
      <c r="E14" s="508"/>
      <c r="F14" s="509"/>
      <c r="G14" s="507"/>
      <c r="H14" s="510"/>
      <c r="I14" s="510"/>
      <c r="J14" s="510"/>
      <c r="K14" s="508"/>
      <c r="L14" s="510"/>
      <c r="M14" s="511"/>
    </row>
    <row r="15" spans="1:13" ht="15" x14ac:dyDescent="0.25">
      <c r="B15" s="506">
        <v>5</v>
      </c>
      <c r="C15" s="510"/>
      <c r="D15" s="508"/>
      <c r="E15" s="508"/>
      <c r="F15" s="509"/>
      <c r="G15" s="507"/>
      <c r="H15" s="510"/>
      <c r="I15" s="510"/>
      <c r="J15" s="510"/>
      <c r="K15" s="508"/>
      <c r="L15" s="510"/>
      <c r="M15" s="511"/>
    </row>
    <row r="16" spans="1:13" ht="17.100000000000001" customHeight="1" x14ac:dyDescent="0.25">
      <c r="B16" s="506">
        <v>6</v>
      </c>
      <c r="C16" s="510"/>
      <c r="D16" s="508"/>
      <c r="E16" s="508"/>
      <c r="F16" s="510"/>
      <c r="G16" s="510"/>
      <c r="H16" s="510"/>
      <c r="I16" s="510"/>
      <c r="J16" s="510"/>
      <c r="K16" s="508"/>
      <c r="L16" s="510"/>
      <c r="M16" s="511"/>
    </row>
    <row r="17" spans="2:13" ht="17.100000000000001" customHeight="1" x14ac:dyDescent="0.25">
      <c r="B17" s="506">
        <v>7</v>
      </c>
      <c r="C17" s="510"/>
      <c r="D17" s="508"/>
      <c r="E17" s="508"/>
      <c r="F17" s="510"/>
      <c r="G17" s="510"/>
      <c r="H17" s="510"/>
      <c r="I17" s="510"/>
      <c r="J17" s="510"/>
      <c r="K17" s="508"/>
      <c r="L17" s="510"/>
      <c r="M17" s="511"/>
    </row>
    <row r="18" spans="2:13" ht="17.100000000000001" customHeight="1" x14ac:dyDescent="0.25">
      <c r="B18" s="506">
        <v>8</v>
      </c>
      <c r="C18" s="510"/>
      <c r="D18" s="508"/>
      <c r="E18" s="508"/>
      <c r="F18" s="510"/>
      <c r="G18" s="510"/>
      <c r="H18" s="510"/>
      <c r="I18" s="510"/>
      <c r="J18" s="510"/>
      <c r="K18" s="508"/>
      <c r="L18" s="510"/>
      <c r="M18" s="511"/>
    </row>
    <row r="19" spans="2:13" ht="17.100000000000001" customHeight="1" x14ac:dyDescent="0.25">
      <c r="B19" s="506">
        <v>9</v>
      </c>
      <c r="C19" s="512"/>
      <c r="D19" s="508"/>
      <c r="E19" s="508"/>
      <c r="F19" s="510"/>
      <c r="G19" s="510"/>
      <c r="H19" s="510"/>
      <c r="I19" s="510"/>
      <c r="J19" s="510"/>
      <c r="K19" s="508"/>
      <c r="L19" s="510"/>
      <c r="M19" s="511"/>
    </row>
    <row r="20" spans="2:13" ht="17.100000000000001" customHeight="1" x14ac:dyDescent="0.25">
      <c r="B20" s="506">
        <v>10</v>
      </c>
      <c r="C20" s="510"/>
      <c r="D20" s="508"/>
      <c r="E20" s="508"/>
      <c r="F20" s="510"/>
      <c r="G20" s="510"/>
      <c r="H20" s="510"/>
      <c r="I20" s="510"/>
      <c r="J20" s="510"/>
      <c r="K20" s="508"/>
      <c r="L20" s="510"/>
      <c r="M20" s="511"/>
    </row>
    <row r="21" spans="2:13" ht="17.100000000000001" customHeight="1" x14ac:dyDescent="0.25">
      <c r="B21" s="506"/>
      <c r="C21" s="510"/>
      <c r="D21" s="508"/>
      <c r="E21" s="508"/>
      <c r="F21" s="510"/>
      <c r="G21" s="510"/>
      <c r="H21" s="510"/>
      <c r="I21" s="510"/>
      <c r="J21" s="510"/>
      <c r="K21" s="508"/>
      <c r="L21" s="510"/>
      <c r="M21" s="511"/>
    </row>
    <row r="22" spans="2:13" ht="17.100000000000001" customHeight="1" x14ac:dyDescent="0.25">
      <c r="B22" s="506">
        <v>11</v>
      </c>
      <c r="C22" s="510"/>
      <c r="D22" s="508"/>
      <c r="E22" s="508"/>
      <c r="F22" s="510"/>
      <c r="G22" s="510"/>
      <c r="H22" s="510"/>
      <c r="I22" s="510"/>
      <c r="J22" s="510"/>
      <c r="K22" s="508"/>
      <c r="L22" s="510"/>
      <c r="M22" s="511"/>
    </row>
    <row r="23" spans="2:13" ht="17.100000000000001" customHeight="1" x14ac:dyDescent="0.25">
      <c r="B23" s="506">
        <v>12</v>
      </c>
      <c r="C23" s="510"/>
      <c r="D23" s="508"/>
      <c r="E23" s="508"/>
      <c r="F23" s="510"/>
      <c r="G23" s="510"/>
      <c r="H23" s="510"/>
      <c r="I23" s="510"/>
      <c r="J23" s="510"/>
      <c r="K23" s="508"/>
      <c r="L23" s="510"/>
      <c r="M23" s="511"/>
    </row>
    <row r="24" spans="2:13" ht="17.100000000000001" customHeight="1" x14ac:dyDescent="0.25">
      <c r="B24" s="506">
        <v>13</v>
      </c>
      <c r="C24" s="510"/>
      <c r="D24" s="508"/>
      <c r="E24" s="508"/>
      <c r="F24" s="510"/>
      <c r="G24" s="510"/>
      <c r="H24" s="510"/>
      <c r="I24" s="510"/>
      <c r="J24" s="510"/>
      <c r="K24" s="508"/>
      <c r="L24" s="510"/>
      <c r="M24" s="511"/>
    </row>
    <row r="25" spans="2:13" ht="17.100000000000001" customHeight="1" x14ac:dyDescent="0.25">
      <c r="B25" s="506">
        <v>14</v>
      </c>
      <c r="C25" s="510"/>
      <c r="D25" s="508"/>
      <c r="E25" s="508"/>
      <c r="F25" s="510"/>
      <c r="G25" s="510"/>
      <c r="H25" s="510"/>
      <c r="I25" s="510"/>
      <c r="J25" s="510"/>
      <c r="K25" s="508"/>
      <c r="L25" s="510"/>
      <c r="M25" s="511"/>
    </row>
    <row r="26" spans="2:13" ht="15" x14ac:dyDescent="0.25">
      <c r="B26" s="506">
        <v>15</v>
      </c>
      <c r="C26" s="510"/>
      <c r="D26" s="508"/>
      <c r="E26" s="508"/>
      <c r="F26" s="510"/>
      <c r="G26" s="510"/>
      <c r="H26" s="507"/>
      <c r="I26" s="510"/>
      <c r="J26" s="510"/>
      <c r="K26" s="508"/>
      <c r="L26" s="513"/>
      <c r="M26" s="511"/>
    </row>
    <row r="27" spans="2:13" ht="15" x14ac:dyDescent="0.25">
      <c r="B27" s="506">
        <v>16</v>
      </c>
      <c r="C27" s="510"/>
      <c r="D27" s="508"/>
      <c r="E27" s="508"/>
      <c r="F27" s="510"/>
      <c r="G27" s="510"/>
      <c r="H27" s="507"/>
      <c r="I27" s="510"/>
      <c r="J27" s="510"/>
      <c r="K27" s="508"/>
      <c r="L27" s="510"/>
      <c r="M27" s="511"/>
    </row>
    <row r="28" spans="2:13" ht="17.100000000000001" customHeight="1" x14ac:dyDescent="0.25">
      <c r="B28" s="506">
        <v>17</v>
      </c>
      <c r="C28" s="510"/>
      <c r="D28" s="508"/>
      <c r="E28" s="508"/>
      <c r="F28" s="510"/>
      <c r="G28" s="510"/>
      <c r="H28" s="510"/>
      <c r="I28" s="510"/>
      <c r="J28" s="510"/>
      <c r="K28" s="508"/>
      <c r="L28" s="510"/>
      <c r="M28" s="511"/>
    </row>
    <row r="29" spans="2:13" ht="17.100000000000001" customHeight="1" x14ac:dyDescent="0.25">
      <c r="B29" s="506">
        <v>18</v>
      </c>
      <c r="C29" s="510"/>
      <c r="D29" s="508"/>
      <c r="E29" s="508"/>
      <c r="F29" s="510"/>
      <c r="G29" s="510"/>
      <c r="H29" s="510"/>
      <c r="I29" s="510"/>
      <c r="J29" s="510"/>
      <c r="K29" s="508"/>
      <c r="L29" s="510"/>
      <c r="M29" s="511"/>
    </row>
    <row r="30" spans="2:13" ht="15" x14ac:dyDescent="0.25">
      <c r="B30" s="506">
        <v>19</v>
      </c>
      <c r="C30" s="509"/>
      <c r="D30" s="508"/>
      <c r="E30" s="508"/>
      <c r="F30" s="509"/>
      <c r="G30" s="509"/>
      <c r="H30" s="510"/>
      <c r="I30" s="510"/>
      <c r="J30" s="510"/>
      <c r="K30" s="508"/>
      <c r="L30" s="510"/>
      <c r="M30" s="511"/>
    </row>
    <row r="31" spans="2:13" ht="7.5" customHeight="1" x14ac:dyDescent="0.25">
      <c r="B31" s="514"/>
      <c r="C31" s="515"/>
      <c r="D31" s="516"/>
      <c r="E31" s="516"/>
      <c r="F31" s="515"/>
      <c r="G31" s="515"/>
      <c r="H31" s="515"/>
      <c r="I31" s="515"/>
      <c r="J31" s="515"/>
      <c r="K31" s="516"/>
      <c r="L31" s="517"/>
      <c r="M31" s="518"/>
    </row>
    <row r="32" spans="2:13" s="524" customFormat="1" ht="17.25" customHeight="1" thickBot="1" x14ac:dyDescent="0.3">
      <c r="B32" s="519"/>
      <c r="C32" s="520"/>
      <c r="D32" s="521">
        <f>SUM(D11:D31)</f>
        <v>47000000</v>
      </c>
      <c r="E32" s="521">
        <f>SUM(E11:E31)</f>
        <v>45753000</v>
      </c>
      <c r="F32" s="520"/>
      <c r="G32" s="520"/>
      <c r="H32" s="520"/>
      <c r="I32" s="520"/>
      <c r="J32" s="520"/>
      <c r="K32" s="520"/>
      <c r="L32" s="522"/>
      <c r="M32" s="523"/>
    </row>
    <row r="33" spans="2:13" ht="17.100000000000001" customHeight="1" x14ac:dyDescent="0.25"/>
    <row r="34" spans="2:13" ht="15" x14ac:dyDescent="0.25">
      <c r="F34" s="492"/>
      <c r="G34" s="492"/>
      <c r="H34" s="492"/>
      <c r="I34" s="492"/>
      <c r="L34" s="525" t="s">
        <v>391</v>
      </c>
      <c r="M34" s="492"/>
    </row>
    <row r="35" spans="2:13" ht="15" x14ac:dyDescent="0.2">
      <c r="B35" s="607"/>
      <c r="C35" s="607"/>
      <c r="F35" s="492"/>
      <c r="G35" s="492"/>
      <c r="H35" s="492"/>
      <c r="I35" s="492"/>
      <c r="J35" s="454"/>
      <c r="K35" s="454"/>
      <c r="L35" s="526" t="s">
        <v>288</v>
      </c>
      <c r="M35" s="496"/>
    </row>
    <row r="36" spans="2:13" ht="15" x14ac:dyDescent="0.2">
      <c r="J36" s="455"/>
      <c r="K36" s="455"/>
      <c r="L36" s="527"/>
    </row>
    <row r="37" spans="2:13" ht="15" x14ac:dyDescent="0.2">
      <c r="J37" s="455"/>
      <c r="K37" s="455"/>
      <c r="L37" s="527"/>
    </row>
    <row r="38" spans="2:13" ht="15" x14ac:dyDescent="0.2">
      <c r="J38" s="455"/>
      <c r="K38" s="455"/>
      <c r="L38" s="527"/>
    </row>
    <row r="39" spans="2:13" ht="15.75" x14ac:dyDescent="0.25">
      <c r="J39" s="456"/>
      <c r="K39" s="456"/>
      <c r="L39" s="528" t="s">
        <v>392</v>
      </c>
    </row>
    <row r="40" spans="2:13" ht="15.75" x14ac:dyDescent="0.25">
      <c r="B40" s="607"/>
      <c r="C40" s="607"/>
      <c r="F40" s="492"/>
      <c r="G40" s="492"/>
      <c r="H40" s="492"/>
      <c r="I40" s="492"/>
      <c r="J40" s="457"/>
      <c r="K40" s="457"/>
      <c r="L40" s="526" t="s">
        <v>393</v>
      </c>
      <c r="M40" s="529"/>
    </row>
    <row r="43" spans="2:13" x14ac:dyDescent="0.25">
      <c r="D43" s="530">
        <v>723588862</v>
      </c>
      <c r="E43" s="530">
        <v>692643000</v>
      </c>
    </row>
    <row r="44" spans="2:13" x14ac:dyDescent="0.25">
      <c r="E44" s="531">
        <f>+E43-E32</f>
        <v>646890000</v>
      </c>
    </row>
    <row r="45" spans="2:13" x14ac:dyDescent="0.25">
      <c r="E45" s="531">
        <f>+E11+E12+E13+E14+E15+E16+E18+E19+E20+E27+E28</f>
        <v>45753000</v>
      </c>
    </row>
    <row r="46" spans="2:13" x14ac:dyDescent="0.25">
      <c r="E46" s="531">
        <f>+E30+E29+E26+E22+E23+E24+E25+E17</f>
        <v>0</v>
      </c>
    </row>
    <row r="47" spans="2:13" x14ac:dyDescent="0.25">
      <c r="E47" s="531">
        <f>SUM(E45:E46)</f>
        <v>45753000</v>
      </c>
    </row>
    <row r="49" spans="4:5" x14ac:dyDescent="0.25">
      <c r="E49" s="532">
        <v>151947983.38999999</v>
      </c>
    </row>
    <row r="50" spans="4:5" x14ac:dyDescent="0.25">
      <c r="D50" s="608">
        <f>E43+E49</f>
        <v>844590983.38999999</v>
      </c>
      <c r="E50" s="607"/>
    </row>
    <row r="51" spans="4:5" x14ac:dyDescent="0.25">
      <c r="E51" s="530">
        <v>40000000</v>
      </c>
    </row>
    <row r="52" spans="4:5" x14ac:dyDescent="0.25">
      <c r="E52" s="533">
        <f>+D50-E51</f>
        <v>804590983.38999999</v>
      </c>
    </row>
  </sheetData>
  <mergeCells count="20">
    <mergeCell ref="B2:M2"/>
    <mergeCell ref="B3:M3"/>
    <mergeCell ref="B4:M4"/>
    <mergeCell ref="B7:B10"/>
    <mergeCell ref="C7:C10"/>
    <mergeCell ref="D7:E7"/>
    <mergeCell ref="F7:M7"/>
    <mergeCell ref="D8:D10"/>
    <mergeCell ref="E8:E10"/>
    <mergeCell ref="F8:F10"/>
    <mergeCell ref="J8:J10"/>
    <mergeCell ref="K8:K10"/>
    <mergeCell ref="L8:M8"/>
    <mergeCell ref="L9:L10"/>
    <mergeCell ref="M9:M10"/>
    <mergeCell ref="B35:C35"/>
    <mergeCell ref="B40:C40"/>
    <mergeCell ref="D50:E50"/>
    <mergeCell ref="G8:G10"/>
    <mergeCell ref="H8:H10"/>
  </mergeCells>
  <pageMargins left="0.31496062992125984" right="0.43307086614173229" top="0.39370078740157483" bottom="0.39370078740157483" header="0.31496062992125984" footer="0.31496062992125984"/>
  <pageSetup paperSize="256" scale="68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53"/>
  <sheetViews>
    <sheetView view="pageBreakPreview" topLeftCell="A10" zoomScaleSheetLayoutView="100" workbookViewId="0">
      <selection activeCell="D26" sqref="D26"/>
    </sheetView>
  </sheetViews>
  <sheetFormatPr defaultRowHeight="15" x14ac:dyDescent="0.25"/>
  <cols>
    <col min="1" max="1" width="5.7109375" style="261" customWidth="1"/>
    <col min="2" max="2" width="40" customWidth="1"/>
    <col min="3" max="5" width="16.140625" style="262" customWidth="1"/>
    <col min="7" max="7" width="10.5703125" bestFit="1" customWidth="1"/>
    <col min="9" max="12" width="14.28515625" bestFit="1" customWidth="1"/>
  </cols>
  <sheetData>
    <row r="1" spans="1:5" x14ac:dyDescent="0.25">
      <c r="A1" s="630" t="s">
        <v>101</v>
      </c>
      <c r="B1" s="630"/>
      <c r="C1" s="630"/>
      <c r="D1" s="630"/>
      <c r="E1" s="630"/>
    </row>
    <row r="2" spans="1:5" x14ac:dyDescent="0.25">
      <c r="A2" s="630" t="s">
        <v>118</v>
      </c>
      <c r="B2" s="630"/>
      <c r="C2" s="630"/>
      <c r="D2" s="630"/>
      <c r="E2" s="630"/>
    </row>
    <row r="3" spans="1:5" x14ac:dyDescent="0.25">
      <c r="A3" s="630" t="s">
        <v>119</v>
      </c>
      <c r="B3" s="630"/>
      <c r="C3" s="630"/>
      <c r="D3" s="630"/>
      <c r="E3" s="630"/>
    </row>
    <row r="4" spans="1:5" x14ac:dyDescent="0.25">
      <c r="A4" s="630" t="s">
        <v>231</v>
      </c>
      <c r="B4" s="630"/>
      <c r="C4" s="630"/>
      <c r="D4" s="630"/>
      <c r="E4" s="630"/>
    </row>
    <row r="5" spans="1:5" ht="15.75" thickBot="1" x14ac:dyDescent="0.3"/>
    <row r="6" spans="1:5" s="266" customFormat="1" ht="15.75" thickTop="1" x14ac:dyDescent="0.25">
      <c r="A6" s="631" t="s">
        <v>120</v>
      </c>
      <c r="B6" s="634" t="s">
        <v>121</v>
      </c>
      <c r="C6" s="263" t="s">
        <v>122</v>
      </c>
      <c r="D6" s="264"/>
      <c r="E6" s="265"/>
    </row>
    <row r="7" spans="1:5" s="266" customFormat="1" x14ac:dyDescent="0.25">
      <c r="A7" s="632"/>
      <c r="B7" s="635"/>
      <c r="C7" s="267" t="s">
        <v>123</v>
      </c>
      <c r="D7" s="268" t="s">
        <v>124</v>
      </c>
      <c r="E7" s="269" t="s">
        <v>125</v>
      </c>
    </row>
    <row r="8" spans="1:5" s="266" customFormat="1" x14ac:dyDescent="0.25">
      <c r="A8" s="633"/>
      <c r="B8" s="635"/>
      <c r="C8" s="270" t="s">
        <v>126</v>
      </c>
      <c r="D8" s="271"/>
      <c r="E8" s="272"/>
    </row>
    <row r="9" spans="1:5" s="262" customFormat="1" ht="13.5" customHeight="1" thickBot="1" x14ac:dyDescent="0.3">
      <c r="A9" s="273">
        <v>1</v>
      </c>
      <c r="B9" s="274">
        <v>2</v>
      </c>
      <c r="C9" s="274">
        <v>3</v>
      </c>
      <c r="D9" s="274">
        <v>4</v>
      </c>
      <c r="E9" s="275">
        <v>5</v>
      </c>
    </row>
    <row r="10" spans="1:5" ht="15.75" thickTop="1" x14ac:dyDescent="0.25">
      <c r="A10" s="276"/>
      <c r="B10" s="277"/>
      <c r="C10" s="278"/>
      <c r="D10" s="278"/>
      <c r="E10" s="279"/>
    </row>
    <row r="11" spans="1:5" s="266" customFormat="1" x14ac:dyDescent="0.25">
      <c r="A11" s="280">
        <v>1</v>
      </c>
      <c r="B11" s="281" t="s">
        <v>127</v>
      </c>
      <c r="C11" s="282">
        <f>C13</f>
        <v>0</v>
      </c>
      <c r="D11" s="282">
        <f t="shared" ref="D11:E11" si="0">D13</f>
        <v>0</v>
      </c>
      <c r="E11" s="283">
        <f t="shared" si="0"/>
        <v>0</v>
      </c>
    </row>
    <row r="12" spans="1:5" s="266" customFormat="1" x14ac:dyDescent="0.25">
      <c r="A12" s="280"/>
      <c r="B12" s="281"/>
      <c r="C12" s="282"/>
      <c r="D12" s="282"/>
      <c r="E12" s="283"/>
    </row>
    <row r="13" spans="1:5" s="266" customFormat="1" x14ac:dyDescent="0.25">
      <c r="A13" s="280" t="s">
        <v>128</v>
      </c>
      <c r="B13" s="281" t="s">
        <v>129</v>
      </c>
      <c r="C13" s="282">
        <f>SUM(C14:C18)</f>
        <v>0</v>
      </c>
      <c r="D13" s="282">
        <f t="shared" ref="D13:E13" si="1">SUM(D14:D18)</f>
        <v>0</v>
      </c>
      <c r="E13" s="283">
        <f t="shared" si="1"/>
        <v>0</v>
      </c>
    </row>
    <row r="14" spans="1:5" x14ac:dyDescent="0.25">
      <c r="A14" s="284" t="s">
        <v>130</v>
      </c>
      <c r="B14" s="285" t="s">
        <v>131</v>
      </c>
      <c r="C14" s="286">
        <v>0</v>
      </c>
      <c r="D14" s="286">
        <v>0</v>
      </c>
      <c r="E14" s="287">
        <v>0</v>
      </c>
    </row>
    <row r="15" spans="1:5" x14ac:dyDescent="0.25">
      <c r="A15" s="284" t="s">
        <v>132</v>
      </c>
      <c r="B15" s="285" t="s">
        <v>133</v>
      </c>
      <c r="C15" s="286">
        <v>0</v>
      </c>
      <c r="D15" s="286">
        <v>0</v>
      </c>
      <c r="E15" s="287">
        <v>0</v>
      </c>
    </row>
    <row r="16" spans="1:5" x14ac:dyDescent="0.25">
      <c r="A16" s="284" t="s">
        <v>134</v>
      </c>
      <c r="B16" s="285" t="s">
        <v>135</v>
      </c>
      <c r="C16" s="286">
        <v>0</v>
      </c>
      <c r="D16" s="286">
        <v>0</v>
      </c>
      <c r="E16" s="287">
        <v>0</v>
      </c>
    </row>
    <row r="17" spans="1:12" x14ac:dyDescent="0.25">
      <c r="A17" s="284"/>
      <c r="B17" s="285" t="s">
        <v>136</v>
      </c>
      <c r="C17" s="286"/>
      <c r="D17" s="286"/>
      <c r="E17" s="287"/>
    </row>
    <row r="18" spans="1:12" x14ac:dyDescent="0.25">
      <c r="A18" s="284" t="s">
        <v>137</v>
      </c>
      <c r="B18" s="285" t="s">
        <v>138</v>
      </c>
      <c r="C18" s="286">
        <v>0</v>
      </c>
      <c r="D18" s="286">
        <v>0</v>
      </c>
      <c r="E18" s="287">
        <v>0</v>
      </c>
    </row>
    <row r="19" spans="1:12" x14ac:dyDescent="0.25">
      <c r="A19" s="288"/>
      <c r="B19" s="289"/>
      <c r="C19" s="290"/>
      <c r="D19" s="290"/>
      <c r="E19" s="291"/>
    </row>
    <row r="20" spans="1:12" s="266" customFormat="1" x14ac:dyDescent="0.25">
      <c r="A20" s="292"/>
      <c r="B20" s="293" t="s">
        <v>100</v>
      </c>
      <c r="C20" s="294">
        <f>C13+C11</f>
        <v>0</v>
      </c>
      <c r="D20" s="294">
        <f t="shared" ref="D20:E20" si="2">D13+D11</f>
        <v>0</v>
      </c>
      <c r="E20" s="295">
        <f t="shared" si="2"/>
        <v>0</v>
      </c>
    </row>
    <row r="21" spans="1:12" x14ac:dyDescent="0.25">
      <c r="A21" s="296"/>
      <c r="B21" s="297"/>
      <c r="C21" s="298"/>
      <c r="D21" s="298"/>
      <c r="E21" s="299"/>
    </row>
    <row r="22" spans="1:12" s="266" customFormat="1" x14ac:dyDescent="0.25">
      <c r="A22" s="280">
        <v>2</v>
      </c>
      <c r="B22" s="281" t="s">
        <v>139</v>
      </c>
      <c r="C22" s="282">
        <f>+C24+C28</f>
        <v>2699201507</v>
      </c>
      <c r="D22" s="282">
        <f>+D24+D28</f>
        <v>2546396287.7200003</v>
      </c>
      <c r="E22" s="283">
        <f>+C22-D22</f>
        <v>152805219.27999973</v>
      </c>
    </row>
    <row r="23" spans="1:12" x14ac:dyDescent="0.25">
      <c r="A23" s="284"/>
      <c r="B23" s="285"/>
      <c r="C23" s="286"/>
      <c r="D23" s="286"/>
      <c r="E23" s="287"/>
    </row>
    <row r="24" spans="1:12" s="266" customFormat="1" x14ac:dyDescent="0.25">
      <c r="A24" s="280" t="s">
        <v>140</v>
      </c>
      <c r="B24" s="281" t="s">
        <v>141</v>
      </c>
      <c r="C24" s="282">
        <f>SUM(C25:C26)</f>
        <v>1916953657</v>
      </c>
      <c r="D24" s="282">
        <f t="shared" ref="D24" si="3">SUM(D25:D26)</f>
        <v>1782871832.72</v>
      </c>
      <c r="E24" s="283">
        <f t="shared" ref="E24:E26" si="4">+C24-D24</f>
        <v>134081824.27999997</v>
      </c>
    </row>
    <row r="25" spans="1:12" x14ac:dyDescent="0.25">
      <c r="A25" s="284" t="s">
        <v>142</v>
      </c>
      <c r="B25" s="285" t="s">
        <v>49</v>
      </c>
      <c r="C25" s="286">
        <f>+LAP_SPJ!O18+LAP_SPJ!O40</f>
        <v>1149100257</v>
      </c>
      <c r="D25" s="286">
        <f>+LAP_SPJ!Y18+LAP_SPJ!Y40</f>
        <v>1040115012.72</v>
      </c>
      <c r="E25" s="287">
        <f t="shared" si="4"/>
        <v>108985244.27999997</v>
      </c>
    </row>
    <row r="26" spans="1:12" x14ac:dyDescent="0.25">
      <c r="A26" s="284" t="s">
        <v>143</v>
      </c>
      <c r="B26" s="285" t="s">
        <v>144</v>
      </c>
      <c r="C26" s="286">
        <v>767853400</v>
      </c>
      <c r="D26" s="286">
        <v>742756820</v>
      </c>
      <c r="E26" s="287">
        <f t="shared" si="4"/>
        <v>25096580</v>
      </c>
      <c r="I26" s="300"/>
      <c r="J26" s="300"/>
      <c r="K26" s="300"/>
      <c r="L26" s="300"/>
    </row>
    <row r="27" spans="1:12" x14ac:dyDescent="0.25">
      <c r="A27" s="284"/>
      <c r="B27" s="285"/>
      <c r="C27" s="286"/>
      <c r="D27" s="286"/>
      <c r="E27" s="287"/>
      <c r="I27" s="301"/>
      <c r="J27" s="301"/>
      <c r="K27" s="301"/>
      <c r="L27" s="301"/>
    </row>
    <row r="28" spans="1:12" s="266" customFormat="1" x14ac:dyDescent="0.25">
      <c r="A28" s="280" t="s">
        <v>145</v>
      </c>
      <c r="B28" s="281" t="s">
        <v>146</v>
      </c>
      <c r="C28" s="282">
        <f>SUM(C29:C34)</f>
        <v>782247850</v>
      </c>
      <c r="D28" s="282">
        <f>SUM(D29:D34)</f>
        <v>763524455</v>
      </c>
      <c r="E28" s="283">
        <f>+C28-D28</f>
        <v>18723395</v>
      </c>
      <c r="I28" s="301"/>
      <c r="J28" s="301"/>
      <c r="K28" s="300"/>
      <c r="L28" s="300"/>
    </row>
    <row r="29" spans="1:12" x14ac:dyDescent="0.25">
      <c r="A29" s="284" t="s">
        <v>147</v>
      </c>
      <c r="B29" s="285" t="s">
        <v>148</v>
      </c>
      <c r="C29" s="286">
        <v>0</v>
      </c>
      <c r="D29" s="286">
        <v>0</v>
      </c>
      <c r="E29" s="287">
        <f t="shared" ref="E29:E34" si="5">+C29-D29</f>
        <v>0</v>
      </c>
      <c r="I29" s="300"/>
      <c r="J29" s="300"/>
      <c r="K29" s="301"/>
      <c r="L29" s="301"/>
    </row>
    <row r="30" spans="1:12" x14ac:dyDescent="0.25">
      <c r="A30" s="284" t="s">
        <v>149</v>
      </c>
      <c r="B30" s="285" t="s">
        <v>150</v>
      </c>
      <c r="C30" s="286">
        <v>188697850</v>
      </c>
      <c r="D30" s="286">
        <v>184841880</v>
      </c>
      <c r="E30" s="287">
        <f t="shared" si="5"/>
        <v>3855970</v>
      </c>
      <c r="I30" s="301"/>
      <c r="J30" s="301"/>
      <c r="K30" s="301"/>
      <c r="L30" s="301"/>
    </row>
    <row r="31" spans="1:12" x14ac:dyDescent="0.25">
      <c r="A31" s="284" t="s">
        <v>151</v>
      </c>
      <c r="B31" s="285" t="s">
        <v>152</v>
      </c>
      <c r="C31" s="286">
        <f>+LAP_SPJ!O91</f>
        <v>129550000</v>
      </c>
      <c r="D31" s="286">
        <f>+LAP_SPJ!Y91</f>
        <v>117017675</v>
      </c>
      <c r="E31" s="287">
        <f t="shared" si="5"/>
        <v>12532325</v>
      </c>
      <c r="I31" s="301"/>
      <c r="J31" s="301"/>
      <c r="K31" s="301"/>
      <c r="L31" s="301"/>
    </row>
    <row r="32" spans="1:12" x14ac:dyDescent="0.25">
      <c r="A32" s="284" t="s">
        <v>153</v>
      </c>
      <c r="B32" s="285" t="s">
        <v>154</v>
      </c>
      <c r="C32" s="286">
        <v>0</v>
      </c>
      <c r="D32" s="286">
        <v>0</v>
      </c>
      <c r="E32" s="287">
        <f t="shared" si="5"/>
        <v>0</v>
      </c>
      <c r="I32" s="301"/>
      <c r="J32" s="301"/>
      <c r="K32" s="301"/>
      <c r="L32" s="301"/>
    </row>
    <row r="33" spans="1:12" x14ac:dyDescent="0.25">
      <c r="A33" s="284" t="s">
        <v>155</v>
      </c>
      <c r="B33" s="285" t="s">
        <v>156</v>
      </c>
      <c r="C33" s="286">
        <v>2000000</v>
      </c>
      <c r="D33" s="286">
        <f>+LAP_SPJ!Y81</f>
        <v>1564150</v>
      </c>
      <c r="E33" s="287">
        <f t="shared" si="5"/>
        <v>435850</v>
      </c>
      <c r="G33" s="302"/>
      <c r="I33" s="301"/>
      <c r="J33" s="301"/>
      <c r="K33" s="301"/>
      <c r="L33" s="301"/>
    </row>
    <row r="34" spans="1:12" x14ac:dyDescent="0.25">
      <c r="A34" s="284" t="s">
        <v>157</v>
      </c>
      <c r="B34" s="285" t="s">
        <v>158</v>
      </c>
      <c r="C34" s="286">
        <v>462000000</v>
      </c>
      <c r="D34" s="286">
        <v>460100750</v>
      </c>
      <c r="E34" s="287">
        <f t="shared" si="5"/>
        <v>1899250</v>
      </c>
      <c r="G34" s="302"/>
      <c r="I34" s="301"/>
      <c r="J34" s="301"/>
      <c r="K34" s="301"/>
      <c r="L34" s="301"/>
    </row>
    <row r="35" spans="1:12" x14ac:dyDescent="0.25">
      <c r="A35" s="288"/>
      <c r="B35" s="289"/>
      <c r="C35" s="290"/>
      <c r="D35" s="290"/>
      <c r="E35" s="303"/>
      <c r="G35" s="301"/>
      <c r="I35" s="301"/>
      <c r="J35" s="301"/>
      <c r="K35" s="301"/>
      <c r="L35" s="301"/>
    </row>
    <row r="36" spans="1:12" x14ac:dyDescent="0.25">
      <c r="A36" s="304"/>
      <c r="B36" s="305" t="s">
        <v>100</v>
      </c>
      <c r="C36" s="306">
        <f>+C22</f>
        <v>2699201507</v>
      </c>
      <c r="D36" s="306">
        <f>+D22</f>
        <v>2546396287.7200003</v>
      </c>
      <c r="E36" s="307">
        <f t="shared" ref="E36" si="6">+E22</f>
        <v>152805219.27999973</v>
      </c>
      <c r="G36" s="301"/>
      <c r="I36" s="301"/>
      <c r="J36" s="301"/>
      <c r="K36" s="301"/>
      <c r="L36" s="301"/>
    </row>
    <row r="37" spans="1:12" ht="15.75" thickBot="1" x14ac:dyDescent="0.3">
      <c r="A37" s="273"/>
      <c r="B37" s="308" t="s">
        <v>159</v>
      </c>
      <c r="C37" s="309">
        <f>+C20-C36</f>
        <v>-2699201507</v>
      </c>
      <c r="D37" s="309">
        <f t="shared" ref="D37:E37" si="7">+D20-D36</f>
        <v>-2546396287.7200003</v>
      </c>
      <c r="E37" s="310">
        <f t="shared" si="7"/>
        <v>-152805219.27999973</v>
      </c>
      <c r="G37" s="301"/>
      <c r="I37" s="301"/>
      <c r="J37" s="301"/>
      <c r="K37" s="301"/>
      <c r="L37" s="301"/>
    </row>
    <row r="38" spans="1:12" ht="15.75" thickTop="1" x14ac:dyDescent="0.25">
      <c r="A38" s="311"/>
      <c r="B38" s="312"/>
      <c r="C38" s="313"/>
      <c r="D38" s="313"/>
      <c r="E38" s="313"/>
      <c r="G38" s="301"/>
      <c r="I38" s="301"/>
      <c r="J38" s="301"/>
      <c r="K38" s="301"/>
      <c r="L38" s="301"/>
    </row>
    <row r="39" spans="1:12" ht="17.25" x14ac:dyDescent="0.4">
      <c r="G39" s="314"/>
      <c r="I39" s="301"/>
      <c r="J39" s="301"/>
      <c r="K39" s="301"/>
      <c r="L39" s="301"/>
    </row>
    <row r="40" spans="1:12" ht="16.5" x14ac:dyDescent="0.25">
      <c r="C40" s="315" t="str">
        <f>+LAP_SPJ!AB160</f>
        <v>Yogyakarta,  31 Desember 2019</v>
      </c>
      <c r="G40" s="316"/>
      <c r="I40" s="301"/>
      <c r="J40" s="301"/>
      <c r="K40" s="301"/>
      <c r="L40" s="301"/>
    </row>
    <row r="41" spans="1:12" ht="16.5" x14ac:dyDescent="0.25">
      <c r="C41" s="315" t="str">
        <f>+LAP_SPJ!AB163</f>
        <v>Ka. Bagian Perekonomian, Pengembangan PAD dan Kerjasama</v>
      </c>
      <c r="I41" s="301"/>
      <c r="J41" s="301"/>
      <c r="K41" s="301"/>
      <c r="L41" s="301"/>
    </row>
    <row r="42" spans="1:12" ht="16.5" x14ac:dyDescent="0.25">
      <c r="D42" s="315"/>
      <c r="I42" s="301"/>
      <c r="J42" s="301"/>
      <c r="K42" s="301"/>
      <c r="L42" s="301"/>
    </row>
    <row r="43" spans="1:12" ht="16.5" x14ac:dyDescent="0.25">
      <c r="D43" s="315"/>
      <c r="I43" s="301"/>
      <c r="J43" s="301"/>
      <c r="K43" s="301"/>
      <c r="L43" s="301"/>
    </row>
    <row r="44" spans="1:12" ht="16.5" x14ac:dyDescent="0.25">
      <c r="D44" s="315"/>
      <c r="I44" s="301"/>
      <c r="J44" s="301"/>
      <c r="K44" s="301"/>
      <c r="L44" s="301"/>
    </row>
    <row r="45" spans="1:12" x14ac:dyDescent="0.25">
      <c r="C45" s="383" t="str">
        <f>+LAP_SPJ!AB168</f>
        <v>RR. ANDARINI, SE, M.Si</v>
      </c>
      <c r="D45" s="317"/>
      <c r="I45" s="301"/>
      <c r="J45" s="301"/>
      <c r="K45" s="301"/>
      <c r="L45" s="301"/>
    </row>
    <row r="46" spans="1:12" ht="16.5" x14ac:dyDescent="0.25">
      <c r="C46" s="262" t="str">
        <f>+LAP_SPJ!AB169</f>
        <v>NIP. 19720317 199703 2 004</v>
      </c>
      <c r="D46" s="315"/>
      <c r="I46" s="301"/>
      <c r="J46" s="301"/>
      <c r="K46" s="301"/>
      <c r="L46" s="301"/>
    </row>
    <row r="47" spans="1:12" x14ac:dyDescent="0.25">
      <c r="I47" s="301"/>
      <c r="J47" s="301"/>
      <c r="K47" s="301"/>
      <c r="L47" s="301"/>
    </row>
    <row r="48" spans="1:12" x14ac:dyDescent="0.25">
      <c r="I48" s="301"/>
      <c r="J48" s="301"/>
      <c r="K48" s="301"/>
      <c r="L48" s="301"/>
    </row>
    <row r="49" spans="11:12" x14ac:dyDescent="0.25">
      <c r="K49" s="301"/>
      <c r="L49" s="301"/>
    </row>
    <row r="50" spans="11:12" x14ac:dyDescent="0.25">
      <c r="K50" s="301"/>
      <c r="L50" s="301"/>
    </row>
    <row r="51" spans="11:12" x14ac:dyDescent="0.25">
      <c r="K51" s="301"/>
      <c r="L51" s="301"/>
    </row>
    <row r="52" spans="11:12" x14ac:dyDescent="0.25">
      <c r="K52" s="301"/>
      <c r="L52" s="301"/>
    </row>
    <row r="53" spans="11:12" x14ac:dyDescent="0.25">
      <c r="K53" s="301"/>
      <c r="L53" s="301"/>
    </row>
  </sheetData>
  <mergeCells count="6">
    <mergeCell ref="A1:E1"/>
    <mergeCell ref="A2:E2"/>
    <mergeCell ref="A3:E3"/>
    <mergeCell ref="A4:E4"/>
    <mergeCell ref="A6:A8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paperSize="258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view="pageBreakPreview" zoomScale="85" zoomScaleSheetLayoutView="85" workbookViewId="0">
      <selection activeCell="F11" sqref="F11"/>
    </sheetView>
  </sheetViews>
  <sheetFormatPr defaultRowHeight="15" x14ac:dyDescent="0.25"/>
  <cols>
    <col min="1" max="1" width="5.42578125" style="318" customWidth="1"/>
    <col min="2" max="2" width="18.85546875" style="318" customWidth="1"/>
    <col min="3" max="6" width="14.85546875" style="318" customWidth="1"/>
    <col min="7" max="7" width="16.5703125" style="318" customWidth="1"/>
    <col min="8" max="10" width="14.42578125" style="318" customWidth="1"/>
    <col min="11" max="258" width="9.140625" style="318"/>
    <col min="259" max="259" width="25.7109375" style="318" customWidth="1"/>
    <col min="260" max="260" width="19.42578125" style="318" customWidth="1"/>
    <col min="261" max="261" width="18.42578125" style="318" customWidth="1"/>
    <col min="262" max="262" width="17.28515625" style="318" customWidth="1"/>
    <col min="263" max="263" width="18.42578125" style="318" customWidth="1"/>
    <col min="264" max="264" width="16.5703125" style="318" customWidth="1"/>
    <col min="265" max="265" width="14.42578125" style="318" customWidth="1"/>
    <col min="266" max="266" width="15.5703125" style="318" customWidth="1"/>
    <col min="267" max="514" width="9.140625" style="318"/>
    <col min="515" max="515" width="25.7109375" style="318" customWidth="1"/>
    <col min="516" max="516" width="19.42578125" style="318" customWidth="1"/>
    <col min="517" max="517" width="18.42578125" style="318" customWidth="1"/>
    <col min="518" max="518" width="17.28515625" style="318" customWidth="1"/>
    <col min="519" max="519" width="18.42578125" style="318" customWidth="1"/>
    <col min="520" max="520" width="16.5703125" style="318" customWidth="1"/>
    <col min="521" max="521" width="14.42578125" style="318" customWidth="1"/>
    <col min="522" max="522" width="15.5703125" style="318" customWidth="1"/>
    <col min="523" max="770" width="9.140625" style="318"/>
    <col min="771" max="771" width="25.7109375" style="318" customWidth="1"/>
    <col min="772" max="772" width="19.42578125" style="318" customWidth="1"/>
    <col min="773" max="773" width="18.42578125" style="318" customWidth="1"/>
    <col min="774" max="774" width="17.28515625" style="318" customWidth="1"/>
    <col min="775" max="775" width="18.42578125" style="318" customWidth="1"/>
    <col min="776" max="776" width="16.5703125" style="318" customWidth="1"/>
    <col min="777" max="777" width="14.42578125" style="318" customWidth="1"/>
    <col min="778" max="778" width="15.5703125" style="318" customWidth="1"/>
    <col min="779" max="1026" width="9.140625" style="318"/>
    <col min="1027" max="1027" width="25.7109375" style="318" customWidth="1"/>
    <col min="1028" max="1028" width="19.42578125" style="318" customWidth="1"/>
    <col min="1029" max="1029" width="18.42578125" style="318" customWidth="1"/>
    <col min="1030" max="1030" width="17.28515625" style="318" customWidth="1"/>
    <col min="1031" max="1031" width="18.42578125" style="318" customWidth="1"/>
    <col min="1032" max="1032" width="16.5703125" style="318" customWidth="1"/>
    <col min="1033" max="1033" width="14.42578125" style="318" customWidth="1"/>
    <col min="1034" max="1034" width="15.5703125" style="318" customWidth="1"/>
    <col min="1035" max="1282" width="9.140625" style="318"/>
    <col min="1283" max="1283" width="25.7109375" style="318" customWidth="1"/>
    <col min="1284" max="1284" width="19.42578125" style="318" customWidth="1"/>
    <col min="1285" max="1285" width="18.42578125" style="318" customWidth="1"/>
    <col min="1286" max="1286" width="17.28515625" style="318" customWidth="1"/>
    <col min="1287" max="1287" width="18.42578125" style="318" customWidth="1"/>
    <col min="1288" max="1288" width="16.5703125" style="318" customWidth="1"/>
    <col min="1289" max="1289" width="14.42578125" style="318" customWidth="1"/>
    <col min="1290" max="1290" width="15.5703125" style="318" customWidth="1"/>
    <col min="1291" max="1538" width="9.140625" style="318"/>
    <col min="1539" max="1539" width="25.7109375" style="318" customWidth="1"/>
    <col min="1540" max="1540" width="19.42578125" style="318" customWidth="1"/>
    <col min="1541" max="1541" width="18.42578125" style="318" customWidth="1"/>
    <col min="1542" max="1542" width="17.28515625" style="318" customWidth="1"/>
    <col min="1543" max="1543" width="18.42578125" style="318" customWidth="1"/>
    <col min="1544" max="1544" width="16.5703125" style="318" customWidth="1"/>
    <col min="1545" max="1545" width="14.42578125" style="318" customWidth="1"/>
    <col min="1546" max="1546" width="15.5703125" style="318" customWidth="1"/>
    <col min="1547" max="1794" width="9.140625" style="318"/>
    <col min="1795" max="1795" width="25.7109375" style="318" customWidth="1"/>
    <col min="1796" max="1796" width="19.42578125" style="318" customWidth="1"/>
    <col min="1797" max="1797" width="18.42578125" style="318" customWidth="1"/>
    <col min="1798" max="1798" width="17.28515625" style="318" customWidth="1"/>
    <col min="1799" max="1799" width="18.42578125" style="318" customWidth="1"/>
    <col min="1800" max="1800" width="16.5703125" style="318" customWidth="1"/>
    <col min="1801" max="1801" width="14.42578125" style="318" customWidth="1"/>
    <col min="1802" max="1802" width="15.5703125" style="318" customWidth="1"/>
    <col min="1803" max="2050" width="9.140625" style="318"/>
    <col min="2051" max="2051" width="25.7109375" style="318" customWidth="1"/>
    <col min="2052" max="2052" width="19.42578125" style="318" customWidth="1"/>
    <col min="2053" max="2053" width="18.42578125" style="318" customWidth="1"/>
    <col min="2054" max="2054" width="17.28515625" style="318" customWidth="1"/>
    <col min="2055" max="2055" width="18.42578125" style="318" customWidth="1"/>
    <col min="2056" max="2056" width="16.5703125" style="318" customWidth="1"/>
    <col min="2057" max="2057" width="14.42578125" style="318" customWidth="1"/>
    <col min="2058" max="2058" width="15.5703125" style="318" customWidth="1"/>
    <col min="2059" max="2306" width="9.140625" style="318"/>
    <col min="2307" max="2307" width="25.7109375" style="318" customWidth="1"/>
    <col min="2308" max="2308" width="19.42578125" style="318" customWidth="1"/>
    <col min="2309" max="2309" width="18.42578125" style="318" customWidth="1"/>
    <col min="2310" max="2310" width="17.28515625" style="318" customWidth="1"/>
    <col min="2311" max="2311" width="18.42578125" style="318" customWidth="1"/>
    <col min="2312" max="2312" width="16.5703125" style="318" customWidth="1"/>
    <col min="2313" max="2313" width="14.42578125" style="318" customWidth="1"/>
    <col min="2314" max="2314" width="15.5703125" style="318" customWidth="1"/>
    <col min="2315" max="2562" width="9.140625" style="318"/>
    <col min="2563" max="2563" width="25.7109375" style="318" customWidth="1"/>
    <col min="2564" max="2564" width="19.42578125" style="318" customWidth="1"/>
    <col min="2565" max="2565" width="18.42578125" style="318" customWidth="1"/>
    <col min="2566" max="2566" width="17.28515625" style="318" customWidth="1"/>
    <col min="2567" max="2567" width="18.42578125" style="318" customWidth="1"/>
    <col min="2568" max="2568" width="16.5703125" style="318" customWidth="1"/>
    <col min="2569" max="2569" width="14.42578125" style="318" customWidth="1"/>
    <col min="2570" max="2570" width="15.5703125" style="318" customWidth="1"/>
    <col min="2571" max="2818" width="9.140625" style="318"/>
    <col min="2819" max="2819" width="25.7109375" style="318" customWidth="1"/>
    <col min="2820" max="2820" width="19.42578125" style="318" customWidth="1"/>
    <col min="2821" max="2821" width="18.42578125" style="318" customWidth="1"/>
    <col min="2822" max="2822" width="17.28515625" style="318" customWidth="1"/>
    <col min="2823" max="2823" width="18.42578125" style="318" customWidth="1"/>
    <col min="2824" max="2824" width="16.5703125" style="318" customWidth="1"/>
    <col min="2825" max="2825" width="14.42578125" style="318" customWidth="1"/>
    <col min="2826" max="2826" width="15.5703125" style="318" customWidth="1"/>
    <col min="2827" max="3074" width="9.140625" style="318"/>
    <col min="3075" max="3075" width="25.7109375" style="318" customWidth="1"/>
    <col min="3076" max="3076" width="19.42578125" style="318" customWidth="1"/>
    <col min="3077" max="3077" width="18.42578125" style="318" customWidth="1"/>
    <col min="3078" max="3078" width="17.28515625" style="318" customWidth="1"/>
    <col min="3079" max="3079" width="18.42578125" style="318" customWidth="1"/>
    <col min="3080" max="3080" width="16.5703125" style="318" customWidth="1"/>
    <col min="3081" max="3081" width="14.42578125" style="318" customWidth="1"/>
    <col min="3082" max="3082" width="15.5703125" style="318" customWidth="1"/>
    <col min="3083" max="3330" width="9.140625" style="318"/>
    <col min="3331" max="3331" width="25.7109375" style="318" customWidth="1"/>
    <col min="3332" max="3332" width="19.42578125" style="318" customWidth="1"/>
    <col min="3333" max="3333" width="18.42578125" style="318" customWidth="1"/>
    <col min="3334" max="3334" width="17.28515625" style="318" customWidth="1"/>
    <col min="3335" max="3335" width="18.42578125" style="318" customWidth="1"/>
    <col min="3336" max="3336" width="16.5703125" style="318" customWidth="1"/>
    <col min="3337" max="3337" width="14.42578125" style="318" customWidth="1"/>
    <col min="3338" max="3338" width="15.5703125" style="318" customWidth="1"/>
    <col min="3339" max="3586" width="9.140625" style="318"/>
    <col min="3587" max="3587" width="25.7109375" style="318" customWidth="1"/>
    <col min="3588" max="3588" width="19.42578125" style="318" customWidth="1"/>
    <col min="3589" max="3589" width="18.42578125" style="318" customWidth="1"/>
    <col min="3590" max="3590" width="17.28515625" style="318" customWidth="1"/>
    <col min="3591" max="3591" width="18.42578125" style="318" customWidth="1"/>
    <col min="3592" max="3592" width="16.5703125" style="318" customWidth="1"/>
    <col min="3593" max="3593" width="14.42578125" style="318" customWidth="1"/>
    <col min="3594" max="3594" width="15.5703125" style="318" customWidth="1"/>
    <col min="3595" max="3842" width="9.140625" style="318"/>
    <col min="3843" max="3843" width="25.7109375" style="318" customWidth="1"/>
    <col min="3844" max="3844" width="19.42578125" style="318" customWidth="1"/>
    <col min="3845" max="3845" width="18.42578125" style="318" customWidth="1"/>
    <col min="3846" max="3846" width="17.28515625" style="318" customWidth="1"/>
    <col min="3847" max="3847" width="18.42578125" style="318" customWidth="1"/>
    <col min="3848" max="3848" width="16.5703125" style="318" customWidth="1"/>
    <col min="3849" max="3849" width="14.42578125" style="318" customWidth="1"/>
    <col min="3850" max="3850" width="15.5703125" style="318" customWidth="1"/>
    <col min="3851" max="4098" width="9.140625" style="318"/>
    <col min="4099" max="4099" width="25.7109375" style="318" customWidth="1"/>
    <col min="4100" max="4100" width="19.42578125" style="318" customWidth="1"/>
    <col min="4101" max="4101" width="18.42578125" style="318" customWidth="1"/>
    <col min="4102" max="4102" width="17.28515625" style="318" customWidth="1"/>
    <col min="4103" max="4103" width="18.42578125" style="318" customWidth="1"/>
    <col min="4104" max="4104" width="16.5703125" style="318" customWidth="1"/>
    <col min="4105" max="4105" width="14.42578125" style="318" customWidth="1"/>
    <col min="4106" max="4106" width="15.5703125" style="318" customWidth="1"/>
    <col min="4107" max="4354" width="9.140625" style="318"/>
    <col min="4355" max="4355" width="25.7109375" style="318" customWidth="1"/>
    <col min="4356" max="4356" width="19.42578125" style="318" customWidth="1"/>
    <col min="4357" max="4357" width="18.42578125" style="318" customWidth="1"/>
    <col min="4358" max="4358" width="17.28515625" style="318" customWidth="1"/>
    <col min="4359" max="4359" width="18.42578125" style="318" customWidth="1"/>
    <col min="4360" max="4360" width="16.5703125" style="318" customWidth="1"/>
    <col min="4361" max="4361" width="14.42578125" style="318" customWidth="1"/>
    <col min="4362" max="4362" width="15.5703125" style="318" customWidth="1"/>
    <col min="4363" max="4610" width="9.140625" style="318"/>
    <col min="4611" max="4611" width="25.7109375" style="318" customWidth="1"/>
    <col min="4612" max="4612" width="19.42578125" style="318" customWidth="1"/>
    <col min="4613" max="4613" width="18.42578125" style="318" customWidth="1"/>
    <col min="4614" max="4614" width="17.28515625" style="318" customWidth="1"/>
    <col min="4615" max="4615" width="18.42578125" style="318" customWidth="1"/>
    <col min="4616" max="4616" width="16.5703125" style="318" customWidth="1"/>
    <col min="4617" max="4617" width="14.42578125" style="318" customWidth="1"/>
    <col min="4618" max="4618" width="15.5703125" style="318" customWidth="1"/>
    <col min="4619" max="4866" width="9.140625" style="318"/>
    <col min="4867" max="4867" width="25.7109375" style="318" customWidth="1"/>
    <col min="4868" max="4868" width="19.42578125" style="318" customWidth="1"/>
    <col min="4869" max="4869" width="18.42578125" style="318" customWidth="1"/>
    <col min="4870" max="4870" width="17.28515625" style="318" customWidth="1"/>
    <col min="4871" max="4871" width="18.42578125" style="318" customWidth="1"/>
    <col min="4872" max="4872" width="16.5703125" style="318" customWidth="1"/>
    <col min="4873" max="4873" width="14.42578125" style="318" customWidth="1"/>
    <col min="4874" max="4874" width="15.5703125" style="318" customWidth="1"/>
    <col min="4875" max="5122" width="9.140625" style="318"/>
    <col min="5123" max="5123" width="25.7109375" style="318" customWidth="1"/>
    <col min="5124" max="5124" width="19.42578125" style="318" customWidth="1"/>
    <col min="5125" max="5125" width="18.42578125" style="318" customWidth="1"/>
    <col min="5126" max="5126" width="17.28515625" style="318" customWidth="1"/>
    <col min="5127" max="5127" width="18.42578125" style="318" customWidth="1"/>
    <col min="5128" max="5128" width="16.5703125" style="318" customWidth="1"/>
    <col min="5129" max="5129" width="14.42578125" style="318" customWidth="1"/>
    <col min="5130" max="5130" width="15.5703125" style="318" customWidth="1"/>
    <col min="5131" max="5378" width="9.140625" style="318"/>
    <col min="5379" max="5379" width="25.7109375" style="318" customWidth="1"/>
    <col min="5380" max="5380" width="19.42578125" style="318" customWidth="1"/>
    <col min="5381" max="5381" width="18.42578125" style="318" customWidth="1"/>
    <col min="5382" max="5382" width="17.28515625" style="318" customWidth="1"/>
    <col min="5383" max="5383" width="18.42578125" style="318" customWidth="1"/>
    <col min="5384" max="5384" width="16.5703125" style="318" customWidth="1"/>
    <col min="5385" max="5385" width="14.42578125" style="318" customWidth="1"/>
    <col min="5386" max="5386" width="15.5703125" style="318" customWidth="1"/>
    <col min="5387" max="5634" width="9.140625" style="318"/>
    <col min="5635" max="5635" width="25.7109375" style="318" customWidth="1"/>
    <col min="5636" max="5636" width="19.42578125" style="318" customWidth="1"/>
    <col min="5637" max="5637" width="18.42578125" style="318" customWidth="1"/>
    <col min="5638" max="5638" width="17.28515625" style="318" customWidth="1"/>
    <col min="5639" max="5639" width="18.42578125" style="318" customWidth="1"/>
    <col min="5640" max="5640" width="16.5703125" style="318" customWidth="1"/>
    <col min="5641" max="5641" width="14.42578125" style="318" customWidth="1"/>
    <col min="5642" max="5642" width="15.5703125" style="318" customWidth="1"/>
    <col min="5643" max="5890" width="9.140625" style="318"/>
    <col min="5891" max="5891" width="25.7109375" style="318" customWidth="1"/>
    <col min="5892" max="5892" width="19.42578125" style="318" customWidth="1"/>
    <col min="5893" max="5893" width="18.42578125" style="318" customWidth="1"/>
    <col min="5894" max="5894" width="17.28515625" style="318" customWidth="1"/>
    <col min="5895" max="5895" width="18.42578125" style="318" customWidth="1"/>
    <col min="5896" max="5896" width="16.5703125" style="318" customWidth="1"/>
    <col min="5897" max="5897" width="14.42578125" style="318" customWidth="1"/>
    <col min="5898" max="5898" width="15.5703125" style="318" customWidth="1"/>
    <col min="5899" max="6146" width="9.140625" style="318"/>
    <col min="6147" max="6147" width="25.7109375" style="318" customWidth="1"/>
    <col min="6148" max="6148" width="19.42578125" style="318" customWidth="1"/>
    <col min="6149" max="6149" width="18.42578125" style="318" customWidth="1"/>
    <col min="6150" max="6150" width="17.28515625" style="318" customWidth="1"/>
    <col min="6151" max="6151" width="18.42578125" style="318" customWidth="1"/>
    <col min="6152" max="6152" width="16.5703125" style="318" customWidth="1"/>
    <col min="6153" max="6153" width="14.42578125" style="318" customWidth="1"/>
    <col min="6154" max="6154" width="15.5703125" style="318" customWidth="1"/>
    <col min="6155" max="6402" width="9.140625" style="318"/>
    <col min="6403" max="6403" width="25.7109375" style="318" customWidth="1"/>
    <col min="6404" max="6404" width="19.42578125" style="318" customWidth="1"/>
    <col min="6405" max="6405" width="18.42578125" style="318" customWidth="1"/>
    <col min="6406" max="6406" width="17.28515625" style="318" customWidth="1"/>
    <col min="6407" max="6407" width="18.42578125" style="318" customWidth="1"/>
    <col min="6408" max="6408" width="16.5703125" style="318" customWidth="1"/>
    <col min="6409" max="6409" width="14.42578125" style="318" customWidth="1"/>
    <col min="6410" max="6410" width="15.5703125" style="318" customWidth="1"/>
    <col min="6411" max="6658" width="9.140625" style="318"/>
    <col min="6659" max="6659" width="25.7109375" style="318" customWidth="1"/>
    <col min="6660" max="6660" width="19.42578125" style="318" customWidth="1"/>
    <col min="6661" max="6661" width="18.42578125" style="318" customWidth="1"/>
    <col min="6662" max="6662" width="17.28515625" style="318" customWidth="1"/>
    <col min="6663" max="6663" width="18.42578125" style="318" customWidth="1"/>
    <col min="6664" max="6664" width="16.5703125" style="318" customWidth="1"/>
    <col min="6665" max="6665" width="14.42578125" style="318" customWidth="1"/>
    <col min="6666" max="6666" width="15.5703125" style="318" customWidth="1"/>
    <col min="6667" max="6914" width="9.140625" style="318"/>
    <col min="6915" max="6915" width="25.7109375" style="318" customWidth="1"/>
    <col min="6916" max="6916" width="19.42578125" style="318" customWidth="1"/>
    <col min="6917" max="6917" width="18.42578125" style="318" customWidth="1"/>
    <col min="6918" max="6918" width="17.28515625" style="318" customWidth="1"/>
    <col min="6919" max="6919" width="18.42578125" style="318" customWidth="1"/>
    <col min="6920" max="6920" width="16.5703125" style="318" customWidth="1"/>
    <col min="6921" max="6921" width="14.42578125" style="318" customWidth="1"/>
    <col min="6922" max="6922" width="15.5703125" style="318" customWidth="1"/>
    <col min="6923" max="7170" width="9.140625" style="318"/>
    <col min="7171" max="7171" width="25.7109375" style="318" customWidth="1"/>
    <col min="7172" max="7172" width="19.42578125" style="318" customWidth="1"/>
    <col min="7173" max="7173" width="18.42578125" style="318" customWidth="1"/>
    <col min="7174" max="7174" width="17.28515625" style="318" customWidth="1"/>
    <col min="7175" max="7175" width="18.42578125" style="318" customWidth="1"/>
    <col min="7176" max="7176" width="16.5703125" style="318" customWidth="1"/>
    <col min="7177" max="7177" width="14.42578125" style="318" customWidth="1"/>
    <col min="7178" max="7178" width="15.5703125" style="318" customWidth="1"/>
    <col min="7179" max="7426" width="9.140625" style="318"/>
    <col min="7427" max="7427" width="25.7109375" style="318" customWidth="1"/>
    <col min="7428" max="7428" width="19.42578125" style="318" customWidth="1"/>
    <col min="7429" max="7429" width="18.42578125" style="318" customWidth="1"/>
    <col min="7430" max="7430" width="17.28515625" style="318" customWidth="1"/>
    <col min="7431" max="7431" width="18.42578125" style="318" customWidth="1"/>
    <col min="7432" max="7432" width="16.5703125" style="318" customWidth="1"/>
    <col min="7433" max="7433" width="14.42578125" style="318" customWidth="1"/>
    <col min="7434" max="7434" width="15.5703125" style="318" customWidth="1"/>
    <col min="7435" max="7682" width="9.140625" style="318"/>
    <col min="7683" max="7683" width="25.7109375" style="318" customWidth="1"/>
    <col min="7684" max="7684" width="19.42578125" style="318" customWidth="1"/>
    <col min="7685" max="7685" width="18.42578125" style="318" customWidth="1"/>
    <col min="7686" max="7686" width="17.28515625" style="318" customWidth="1"/>
    <col min="7687" max="7687" width="18.42578125" style="318" customWidth="1"/>
    <col min="7688" max="7688" width="16.5703125" style="318" customWidth="1"/>
    <col min="7689" max="7689" width="14.42578125" style="318" customWidth="1"/>
    <col min="7690" max="7690" width="15.5703125" style="318" customWidth="1"/>
    <col min="7691" max="7938" width="9.140625" style="318"/>
    <col min="7939" max="7939" width="25.7109375" style="318" customWidth="1"/>
    <col min="7940" max="7940" width="19.42578125" style="318" customWidth="1"/>
    <col min="7941" max="7941" width="18.42578125" style="318" customWidth="1"/>
    <col min="7942" max="7942" width="17.28515625" style="318" customWidth="1"/>
    <col min="7943" max="7943" width="18.42578125" style="318" customWidth="1"/>
    <col min="7944" max="7944" width="16.5703125" style="318" customWidth="1"/>
    <col min="7945" max="7945" width="14.42578125" style="318" customWidth="1"/>
    <col min="7946" max="7946" width="15.5703125" style="318" customWidth="1"/>
    <col min="7947" max="8194" width="9.140625" style="318"/>
    <col min="8195" max="8195" width="25.7109375" style="318" customWidth="1"/>
    <col min="8196" max="8196" width="19.42578125" style="318" customWidth="1"/>
    <col min="8197" max="8197" width="18.42578125" style="318" customWidth="1"/>
    <col min="8198" max="8198" width="17.28515625" style="318" customWidth="1"/>
    <col min="8199" max="8199" width="18.42578125" style="318" customWidth="1"/>
    <col min="8200" max="8200" width="16.5703125" style="318" customWidth="1"/>
    <col min="8201" max="8201" width="14.42578125" style="318" customWidth="1"/>
    <col min="8202" max="8202" width="15.5703125" style="318" customWidth="1"/>
    <col min="8203" max="8450" width="9.140625" style="318"/>
    <col min="8451" max="8451" width="25.7109375" style="318" customWidth="1"/>
    <col min="8452" max="8452" width="19.42578125" style="318" customWidth="1"/>
    <col min="8453" max="8453" width="18.42578125" style="318" customWidth="1"/>
    <col min="8454" max="8454" width="17.28515625" style="318" customWidth="1"/>
    <col min="8455" max="8455" width="18.42578125" style="318" customWidth="1"/>
    <col min="8456" max="8456" width="16.5703125" style="318" customWidth="1"/>
    <col min="8457" max="8457" width="14.42578125" style="318" customWidth="1"/>
    <col min="8458" max="8458" width="15.5703125" style="318" customWidth="1"/>
    <col min="8459" max="8706" width="9.140625" style="318"/>
    <col min="8707" max="8707" width="25.7109375" style="318" customWidth="1"/>
    <col min="8708" max="8708" width="19.42578125" style="318" customWidth="1"/>
    <col min="8709" max="8709" width="18.42578125" style="318" customWidth="1"/>
    <col min="8710" max="8710" width="17.28515625" style="318" customWidth="1"/>
    <col min="8711" max="8711" width="18.42578125" style="318" customWidth="1"/>
    <col min="8712" max="8712" width="16.5703125" style="318" customWidth="1"/>
    <col min="8713" max="8713" width="14.42578125" style="318" customWidth="1"/>
    <col min="8714" max="8714" width="15.5703125" style="318" customWidth="1"/>
    <col min="8715" max="8962" width="9.140625" style="318"/>
    <col min="8963" max="8963" width="25.7109375" style="318" customWidth="1"/>
    <col min="8964" max="8964" width="19.42578125" style="318" customWidth="1"/>
    <col min="8965" max="8965" width="18.42578125" style="318" customWidth="1"/>
    <col min="8966" max="8966" width="17.28515625" style="318" customWidth="1"/>
    <col min="8967" max="8967" width="18.42578125" style="318" customWidth="1"/>
    <col min="8968" max="8968" width="16.5703125" style="318" customWidth="1"/>
    <col min="8969" max="8969" width="14.42578125" style="318" customWidth="1"/>
    <col min="8970" max="8970" width="15.5703125" style="318" customWidth="1"/>
    <col min="8971" max="9218" width="9.140625" style="318"/>
    <col min="9219" max="9219" width="25.7109375" style="318" customWidth="1"/>
    <col min="9220" max="9220" width="19.42578125" style="318" customWidth="1"/>
    <col min="9221" max="9221" width="18.42578125" style="318" customWidth="1"/>
    <col min="9222" max="9222" width="17.28515625" style="318" customWidth="1"/>
    <col min="9223" max="9223" width="18.42578125" style="318" customWidth="1"/>
    <col min="9224" max="9224" width="16.5703125" style="318" customWidth="1"/>
    <col min="9225" max="9225" width="14.42578125" style="318" customWidth="1"/>
    <col min="9226" max="9226" width="15.5703125" style="318" customWidth="1"/>
    <col min="9227" max="9474" width="9.140625" style="318"/>
    <col min="9475" max="9475" width="25.7109375" style="318" customWidth="1"/>
    <col min="9476" max="9476" width="19.42578125" style="318" customWidth="1"/>
    <col min="9477" max="9477" width="18.42578125" style="318" customWidth="1"/>
    <col min="9478" max="9478" width="17.28515625" style="318" customWidth="1"/>
    <col min="9479" max="9479" width="18.42578125" style="318" customWidth="1"/>
    <col min="9480" max="9480" width="16.5703125" style="318" customWidth="1"/>
    <col min="9481" max="9481" width="14.42578125" style="318" customWidth="1"/>
    <col min="9482" max="9482" width="15.5703125" style="318" customWidth="1"/>
    <col min="9483" max="9730" width="9.140625" style="318"/>
    <col min="9731" max="9731" width="25.7109375" style="318" customWidth="1"/>
    <col min="9732" max="9732" width="19.42578125" style="318" customWidth="1"/>
    <col min="9733" max="9733" width="18.42578125" style="318" customWidth="1"/>
    <col min="9734" max="9734" width="17.28515625" style="318" customWidth="1"/>
    <col min="9735" max="9735" width="18.42578125" style="318" customWidth="1"/>
    <col min="9736" max="9736" width="16.5703125" style="318" customWidth="1"/>
    <col min="9737" max="9737" width="14.42578125" style="318" customWidth="1"/>
    <col min="9738" max="9738" width="15.5703125" style="318" customWidth="1"/>
    <col min="9739" max="9986" width="9.140625" style="318"/>
    <col min="9987" max="9987" width="25.7109375" style="318" customWidth="1"/>
    <col min="9988" max="9988" width="19.42578125" style="318" customWidth="1"/>
    <col min="9989" max="9989" width="18.42578125" style="318" customWidth="1"/>
    <col min="9990" max="9990" width="17.28515625" style="318" customWidth="1"/>
    <col min="9991" max="9991" width="18.42578125" style="318" customWidth="1"/>
    <col min="9992" max="9992" width="16.5703125" style="318" customWidth="1"/>
    <col min="9993" max="9993" width="14.42578125" style="318" customWidth="1"/>
    <col min="9994" max="9994" width="15.5703125" style="318" customWidth="1"/>
    <col min="9995" max="10242" width="9.140625" style="318"/>
    <col min="10243" max="10243" width="25.7109375" style="318" customWidth="1"/>
    <col min="10244" max="10244" width="19.42578125" style="318" customWidth="1"/>
    <col min="10245" max="10245" width="18.42578125" style="318" customWidth="1"/>
    <col min="10246" max="10246" width="17.28515625" style="318" customWidth="1"/>
    <col min="10247" max="10247" width="18.42578125" style="318" customWidth="1"/>
    <col min="10248" max="10248" width="16.5703125" style="318" customWidth="1"/>
    <col min="10249" max="10249" width="14.42578125" style="318" customWidth="1"/>
    <col min="10250" max="10250" width="15.5703125" style="318" customWidth="1"/>
    <col min="10251" max="10498" width="9.140625" style="318"/>
    <col min="10499" max="10499" width="25.7109375" style="318" customWidth="1"/>
    <col min="10500" max="10500" width="19.42578125" style="318" customWidth="1"/>
    <col min="10501" max="10501" width="18.42578125" style="318" customWidth="1"/>
    <col min="10502" max="10502" width="17.28515625" style="318" customWidth="1"/>
    <col min="10503" max="10503" width="18.42578125" style="318" customWidth="1"/>
    <col min="10504" max="10504" width="16.5703125" style="318" customWidth="1"/>
    <col min="10505" max="10505" width="14.42578125" style="318" customWidth="1"/>
    <col min="10506" max="10506" width="15.5703125" style="318" customWidth="1"/>
    <col min="10507" max="10754" width="9.140625" style="318"/>
    <col min="10755" max="10755" width="25.7109375" style="318" customWidth="1"/>
    <col min="10756" max="10756" width="19.42578125" style="318" customWidth="1"/>
    <col min="10757" max="10757" width="18.42578125" style="318" customWidth="1"/>
    <col min="10758" max="10758" width="17.28515625" style="318" customWidth="1"/>
    <col min="10759" max="10759" width="18.42578125" style="318" customWidth="1"/>
    <col min="10760" max="10760" width="16.5703125" style="318" customWidth="1"/>
    <col min="10761" max="10761" width="14.42578125" style="318" customWidth="1"/>
    <col min="10762" max="10762" width="15.5703125" style="318" customWidth="1"/>
    <col min="10763" max="11010" width="9.140625" style="318"/>
    <col min="11011" max="11011" width="25.7109375" style="318" customWidth="1"/>
    <col min="11012" max="11012" width="19.42578125" style="318" customWidth="1"/>
    <col min="11013" max="11013" width="18.42578125" style="318" customWidth="1"/>
    <col min="11014" max="11014" width="17.28515625" style="318" customWidth="1"/>
    <col min="11015" max="11015" width="18.42578125" style="318" customWidth="1"/>
    <col min="11016" max="11016" width="16.5703125" style="318" customWidth="1"/>
    <col min="11017" max="11017" width="14.42578125" style="318" customWidth="1"/>
    <col min="11018" max="11018" width="15.5703125" style="318" customWidth="1"/>
    <col min="11019" max="11266" width="9.140625" style="318"/>
    <col min="11267" max="11267" width="25.7109375" style="318" customWidth="1"/>
    <col min="11268" max="11268" width="19.42578125" style="318" customWidth="1"/>
    <col min="11269" max="11269" width="18.42578125" style="318" customWidth="1"/>
    <col min="11270" max="11270" width="17.28515625" style="318" customWidth="1"/>
    <col min="11271" max="11271" width="18.42578125" style="318" customWidth="1"/>
    <col min="11272" max="11272" width="16.5703125" style="318" customWidth="1"/>
    <col min="11273" max="11273" width="14.42578125" style="318" customWidth="1"/>
    <col min="11274" max="11274" width="15.5703125" style="318" customWidth="1"/>
    <col min="11275" max="11522" width="9.140625" style="318"/>
    <col min="11523" max="11523" width="25.7109375" style="318" customWidth="1"/>
    <col min="11524" max="11524" width="19.42578125" style="318" customWidth="1"/>
    <col min="11525" max="11525" width="18.42578125" style="318" customWidth="1"/>
    <col min="11526" max="11526" width="17.28515625" style="318" customWidth="1"/>
    <col min="11527" max="11527" width="18.42578125" style="318" customWidth="1"/>
    <col min="11528" max="11528" width="16.5703125" style="318" customWidth="1"/>
    <col min="11529" max="11529" width="14.42578125" style="318" customWidth="1"/>
    <col min="11530" max="11530" width="15.5703125" style="318" customWidth="1"/>
    <col min="11531" max="11778" width="9.140625" style="318"/>
    <col min="11779" max="11779" width="25.7109375" style="318" customWidth="1"/>
    <col min="11780" max="11780" width="19.42578125" style="318" customWidth="1"/>
    <col min="11781" max="11781" width="18.42578125" style="318" customWidth="1"/>
    <col min="11782" max="11782" width="17.28515625" style="318" customWidth="1"/>
    <col min="11783" max="11783" width="18.42578125" style="318" customWidth="1"/>
    <col min="11784" max="11784" width="16.5703125" style="318" customWidth="1"/>
    <col min="11785" max="11785" width="14.42578125" style="318" customWidth="1"/>
    <col min="11786" max="11786" width="15.5703125" style="318" customWidth="1"/>
    <col min="11787" max="12034" width="9.140625" style="318"/>
    <col min="12035" max="12035" width="25.7109375" style="318" customWidth="1"/>
    <col min="12036" max="12036" width="19.42578125" style="318" customWidth="1"/>
    <col min="12037" max="12037" width="18.42578125" style="318" customWidth="1"/>
    <col min="12038" max="12038" width="17.28515625" style="318" customWidth="1"/>
    <col min="12039" max="12039" width="18.42578125" style="318" customWidth="1"/>
    <col min="12040" max="12040" width="16.5703125" style="318" customWidth="1"/>
    <col min="12041" max="12041" width="14.42578125" style="318" customWidth="1"/>
    <col min="12042" max="12042" width="15.5703125" style="318" customWidth="1"/>
    <col min="12043" max="12290" width="9.140625" style="318"/>
    <col min="12291" max="12291" width="25.7109375" style="318" customWidth="1"/>
    <col min="12292" max="12292" width="19.42578125" style="318" customWidth="1"/>
    <col min="12293" max="12293" width="18.42578125" style="318" customWidth="1"/>
    <col min="12294" max="12294" width="17.28515625" style="318" customWidth="1"/>
    <col min="12295" max="12295" width="18.42578125" style="318" customWidth="1"/>
    <col min="12296" max="12296" width="16.5703125" style="318" customWidth="1"/>
    <col min="12297" max="12297" width="14.42578125" style="318" customWidth="1"/>
    <col min="12298" max="12298" width="15.5703125" style="318" customWidth="1"/>
    <col min="12299" max="12546" width="9.140625" style="318"/>
    <col min="12547" max="12547" width="25.7109375" style="318" customWidth="1"/>
    <col min="12548" max="12548" width="19.42578125" style="318" customWidth="1"/>
    <col min="12549" max="12549" width="18.42578125" style="318" customWidth="1"/>
    <col min="12550" max="12550" width="17.28515625" style="318" customWidth="1"/>
    <col min="12551" max="12551" width="18.42578125" style="318" customWidth="1"/>
    <col min="12552" max="12552" width="16.5703125" style="318" customWidth="1"/>
    <col min="12553" max="12553" width="14.42578125" style="318" customWidth="1"/>
    <col min="12554" max="12554" width="15.5703125" style="318" customWidth="1"/>
    <col min="12555" max="12802" width="9.140625" style="318"/>
    <col min="12803" max="12803" width="25.7109375" style="318" customWidth="1"/>
    <col min="12804" max="12804" width="19.42578125" style="318" customWidth="1"/>
    <col min="12805" max="12805" width="18.42578125" style="318" customWidth="1"/>
    <col min="12806" max="12806" width="17.28515625" style="318" customWidth="1"/>
    <col min="12807" max="12807" width="18.42578125" style="318" customWidth="1"/>
    <col min="12808" max="12808" width="16.5703125" style="318" customWidth="1"/>
    <col min="12809" max="12809" width="14.42578125" style="318" customWidth="1"/>
    <col min="12810" max="12810" width="15.5703125" style="318" customWidth="1"/>
    <col min="12811" max="13058" width="9.140625" style="318"/>
    <col min="13059" max="13059" width="25.7109375" style="318" customWidth="1"/>
    <col min="13060" max="13060" width="19.42578125" style="318" customWidth="1"/>
    <col min="13061" max="13061" width="18.42578125" style="318" customWidth="1"/>
    <col min="13062" max="13062" width="17.28515625" style="318" customWidth="1"/>
    <col min="13063" max="13063" width="18.42578125" style="318" customWidth="1"/>
    <col min="13064" max="13064" width="16.5703125" style="318" customWidth="1"/>
    <col min="13065" max="13065" width="14.42578125" style="318" customWidth="1"/>
    <col min="13066" max="13066" width="15.5703125" style="318" customWidth="1"/>
    <col min="13067" max="13314" width="9.140625" style="318"/>
    <col min="13315" max="13315" width="25.7109375" style="318" customWidth="1"/>
    <col min="13316" max="13316" width="19.42578125" style="318" customWidth="1"/>
    <col min="13317" max="13317" width="18.42578125" style="318" customWidth="1"/>
    <col min="13318" max="13318" width="17.28515625" style="318" customWidth="1"/>
    <col min="13319" max="13319" width="18.42578125" style="318" customWidth="1"/>
    <col min="13320" max="13320" width="16.5703125" style="318" customWidth="1"/>
    <col min="13321" max="13321" width="14.42578125" style="318" customWidth="1"/>
    <col min="13322" max="13322" width="15.5703125" style="318" customWidth="1"/>
    <col min="13323" max="13570" width="9.140625" style="318"/>
    <col min="13571" max="13571" width="25.7109375" style="318" customWidth="1"/>
    <col min="13572" max="13572" width="19.42578125" style="318" customWidth="1"/>
    <col min="13573" max="13573" width="18.42578125" style="318" customWidth="1"/>
    <col min="13574" max="13574" width="17.28515625" style="318" customWidth="1"/>
    <col min="13575" max="13575" width="18.42578125" style="318" customWidth="1"/>
    <col min="13576" max="13576" width="16.5703125" style="318" customWidth="1"/>
    <col min="13577" max="13577" width="14.42578125" style="318" customWidth="1"/>
    <col min="13578" max="13578" width="15.5703125" style="318" customWidth="1"/>
    <col min="13579" max="13826" width="9.140625" style="318"/>
    <col min="13827" max="13827" width="25.7109375" style="318" customWidth="1"/>
    <col min="13828" max="13828" width="19.42578125" style="318" customWidth="1"/>
    <col min="13829" max="13829" width="18.42578125" style="318" customWidth="1"/>
    <col min="13830" max="13830" width="17.28515625" style="318" customWidth="1"/>
    <col min="13831" max="13831" width="18.42578125" style="318" customWidth="1"/>
    <col min="13832" max="13832" width="16.5703125" style="318" customWidth="1"/>
    <col min="13833" max="13833" width="14.42578125" style="318" customWidth="1"/>
    <col min="13834" max="13834" width="15.5703125" style="318" customWidth="1"/>
    <col min="13835" max="14082" width="9.140625" style="318"/>
    <col min="14083" max="14083" width="25.7109375" style="318" customWidth="1"/>
    <col min="14084" max="14084" width="19.42578125" style="318" customWidth="1"/>
    <col min="14085" max="14085" width="18.42578125" style="318" customWidth="1"/>
    <col min="14086" max="14086" width="17.28515625" style="318" customWidth="1"/>
    <col min="14087" max="14087" width="18.42578125" style="318" customWidth="1"/>
    <col min="14088" max="14088" width="16.5703125" style="318" customWidth="1"/>
    <col min="14089" max="14089" width="14.42578125" style="318" customWidth="1"/>
    <col min="14090" max="14090" width="15.5703125" style="318" customWidth="1"/>
    <col min="14091" max="14338" width="9.140625" style="318"/>
    <col min="14339" max="14339" width="25.7109375" style="318" customWidth="1"/>
    <col min="14340" max="14340" width="19.42578125" style="318" customWidth="1"/>
    <col min="14341" max="14341" width="18.42578125" style="318" customWidth="1"/>
    <col min="14342" max="14342" width="17.28515625" style="318" customWidth="1"/>
    <col min="14343" max="14343" width="18.42578125" style="318" customWidth="1"/>
    <col min="14344" max="14344" width="16.5703125" style="318" customWidth="1"/>
    <col min="14345" max="14345" width="14.42578125" style="318" customWidth="1"/>
    <col min="14346" max="14346" width="15.5703125" style="318" customWidth="1"/>
    <col min="14347" max="14594" width="9.140625" style="318"/>
    <col min="14595" max="14595" width="25.7109375" style="318" customWidth="1"/>
    <col min="14596" max="14596" width="19.42578125" style="318" customWidth="1"/>
    <col min="14597" max="14597" width="18.42578125" style="318" customWidth="1"/>
    <col min="14598" max="14598" width="17.28515625" style="318" customWidth="1"/>
    <col min="14599" max="14599" width="18.42578125" style="318" customWidth="1"/>
    <col min="14600" max="14600" width="16.5703125" style="318" customWidth="1"/>
    <col min="14601" max="14601" width="14.42578125" style="318" customWidth="1"/>
    <col min="14602" max="14602" width="15.5703125" style="318" customWidth="1"/>
    <col min="14603" max="14850" width="9.140625" style="318"/>
    <col min="14851" max="14851" width="25.7109375" style="318" customWidth="1"/>
    <col min="14852" max="14852" width="19.42578125" style="318" customWidth="1"/>
    <col min="14853" max="14853" width="18.42578125" style="318" customWidth="1"/>
    <col min="14854" max="14854" width="17.28515625" style="318" customWidth="1"/>
    <col min="14855" max="14855" width="18.42578125" style="318" customWidth="1"/>
    <col min="14856" max="14856" width="16.5703125" style="318" customWidth="1"/>
    <col min="14857" max="14857" width="14.42578125" style="318" customWidth="1"/>
    <col min="14858" max="14858" width="15.5703125" style="318" customWidth="1"/>
    <col min="14859" max="15106" width="9.140625" style="318"/>
    <col min="15107" max="15107" width="25.7109375" style="318" customWidth="1"/>
    <col min="15108" max="15108" width="19.42578125" style="318" customWidth="1"/>
    <col min="15109" max="15109" width="18.42578125" style="318" customWidth="1"/>
    <col min="15110" max="15110" width="17.28515625" style="318" customWidth="1"/>
    <col min="15111" max="15111" width="18.42578125" style="318" customWidth="1"/>
    <col min="15112" max="15112" width="16.5703125" style="318" customWidth="1"/>
    <col min="15113" max="15113" width="14.42578125" style="318" customWidth="1"/>
    <col min="15114" max="15114" width="15.5703125" style="318" customWidth="1"/>
    <col min="15115" max="15362" width="9.140625" style="318"/>
    <col min="15363" max="15363" width="25.7109375" style="318" customWidth="1"/>
    <col min="15364" max="15364" width="19.42578125" style="318" customWidth="1"/>
    <col min="15365" max="15365" width="18.42578125" style="318" customWidth="1"/>
    <col min="15366" max="15366" width="17.28515625" style="318" customWidth="1"/>
    <col min="15367" max="15367" width="18.42578125" style="318" customWidth="1"/>
    <col min="15368" max="15368" width="16.5703125" style="318" customWidth="1"/>
    <col min="15369" max="15369" width="14.42578125" style="318" customWidth="1"/>
    <col min="15370" max="15370" width="15.5703125" style="318" customWidth="1"/>
    <col min="15371" max="15618" width="9.140625" style="318"/>
    <col min="15619" max="15619" width="25.7109375" style="318" customWidth="1"/>
    <col min="15620" max="15620" width="19.42578125" style="318" customWidth="1"/>
    <col min="15621" max="15621" width="18.42578125" style="318" customWidth="1"/>
    <col min="15622" max="15622" width="17.28515625" style="318" customWidth="1"/>
    <col min="15623" max="15623" width="18.42578125" style="318" customWidth="1"/>
    <col min="15624" max="15624" width="16.5703125" style="318" customWidth="1"/>
    <col min="15625" max="15625" width="14.42578125" style="318" customWidth="1"/>
    <col min="15626" max="15626" width="15.5703125" style="318" customWidth="1"/>
    <col min="15627" max="15874" width="9.140625" style="318"/>
    <col min="15875" max="15875" width="25.7109375" style="318" customWidth="1"/>
    <col min="15876" max="15876" width="19.42578125" style="318" customWidth="1"/>
    <col min="15877" max="15877" width="18.42578125" style="318" customWidth="1"/>
    <col min="15878" max="15878" width="17.28515625" style="318" customWidth="1"/>
    <col min="15879" max="15879" width="18.42578125" style="318" customWidth="1"/>
    <col min="15880" max="15880" width="16.5703125" style="318" customWidth="1"/>
    <col min="15881" max="15881" width="14.42578125" style="318" customWidth="1"/>
    <col min="15882" max="15882" width="15.5703125" style="318" customWidth="1"/>
    <col min="15883" max="16130" width="9.140625" style="318"/>
    <col min="16131" max="16131" width="25.7109375" style="318" customWidth="1"/>
    <col min="16132" max="16132" width="19.42578125" style="318" customWidth="1"/>
    <col min="16133" max="16133" width="18.42578125" style="318" customWidth="1"/>
    <col min="16134" max="16134" width="17.28515625" style="318" customWidth="1"/>
    <col min="16135" max="16135" width="18.42578125" style="318" customWidth="1"/>
    <col min="16136" max="16136" width="16.5703125" style="318" customWidth="1"/>
    <col min="16137" max="16137" width="14.42578125" style="318" customWidth="1"/>
    <col min="16138" max="16138" width="15.5703125" style="318" customWidth="1"/>
    <col min="16139" max="16384" width="9.140625" style="318"/>
  </cols>
  <sheetData>
    <row r="1" spans="1:10" x14ac:dyDescent="0.25">
      <c r="A1" s="636" t="s">
        <v>101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0" x14ac:dyDescent="0.25">
      <c r="A2" s="636" t="s">
        <v>160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0" x14ac:dyDescent="0.25">
      <c r="A3" s="636" t="s">
        <v>248</v>
      </c>
      <c r="B3" s="636"/>
      <c r="C3" s="636"/>
      <c r="D3" s="636"/>
      <c r="E3" s="636"/>
      <c r="F3" s="636"/>
      <c r="G3" s="636"/>
      <c r="H3" s="636"/>
      <c r="I3" s="636"/>
      <c r="J3" s="636"/>
    </row>
    <row r="5" spans="1:10" x14ac:dyDescent="0.25">
      <c r="A5" s="319" t="s">
        <v>162</v>
      </c>
      <c r="B5" s="319" t="s">
        <v>163</v>
      </c>
    </row>
    <row r="6" spans="1:10" ht="15.75" thickBot="1" x14ac:dyDescent="0.3"/>
    <row r="7" spans="1:10" s="320" customFormat="1" ht="15.75" thickTop="1" x14ac:dyDescent="0.25">
      <c r="A7" s="637" t="s">
        <v>164</v>
      </c>
      <c r="B7" s="640" t="s">
        <v>165</v>
      </c>
      <c r="C7" s="643" t="s">
        <v>169</v>
      </c>
      <c r="D7" s="640" t="s">
        <v>167</v>
      </c>
      <c r="E7" s="640" t="s">
        <v>168</v>
      </c>
      <c r="F7" s="640" t="s">
        <v>249</v>
      </c>
      <c r="G7" s="646" t="s">
        <v>170</v>
      </c>
      <c r="H7" s="647"/>
      <c r="I7" s="647"/>
      <c r="J7" s="648"/>
    </row>
    <row r="8" spans="1:10" s="320" customFormat="1" x14ac:dyDescent="0.25">
      <c r="A8" s="638"/>
      <c r="B8" s="641"/>
      <c r="C8" s="644"/>
      <c r="D8" s="641"/>
      <c r="E8" s="641"/>
      <c r="F8" s="641"/>
      <c r="G8" s="321" t="s">
        <v>171</v>
      </c>
      <c r="H8" s="321" t="s">
        <v>172</v>
      </c>
      <c r="I8" s="321" t="s">
        <v>173</v>
      </c>
      <c r="J8" s="322" t="s">
        <v>174</v>
      </c>
    </row>
    <row r="9" spans="1:10" s="320" customFormat="1" ht="15.75" thickBot="1" x14ac:dyDescent="0.3">
      <c r="A9" s="639"/>
      <c r="B9" s="642"/>
      <c r="C9" s="645"/>
      <c r="D9" s="642"/>
      <c r="E9" s="642"/>
      <c r="F9" s="642"/>
      <c r="G9" s="323" t="s">
        <v>175</v>
      </c>
      <c r="H9" s="324" t="s">
        <v>176</v>
      </c>
      <c r="I9" s="324" t="s">
        <v>177</v>
      </c>
      <c r="J9" s="325" t="s">
        <v>178</v>
      </c>
    </row>
    <row r="10" spans="1:10" ht="15.75" thickTop="1" x14ac:dyDescent="0.25">
      <c r="A10" s="326"/>
      <c r="B10" s="327"/>
      <c r="C10" s="328"/>
      <c r="D10" s="327"/>
      <c r="E10" s="327"/>
      <c r="F10" s="327"/>
      <c r="G10" s="327"/>
      <c r="H10" s="327"/>
      <c r="I10" s="327"/>
      <c r="J10" s="329"/>
    </row>
    <row r="11" spans="1:10" x14ac:dyDescent="0.25">
      <c r="A11" s="326"/>
      <c r="B11" s="327"/>
      <c r="C11" s="328"/>
      <c r="D11" s="327"/>
      <c r="E11" s="327"/>
      <c r="F11" s="327"/>
      <c r="G11" s="327"/>
      <c r="H11" s="327"/>
      <c r="I11" s="327"/>
      <c r="J11" s="329"/>
    </row>
    <row r="12" spans="1:10" x14ac:dyDescent="0.25">
      <c r="A12" s="326"/>
      <c r="B12" s="327"/>
      <c r="C12" s="328"/>
      <c r="D12" s="327"/>
      <c r="E12" s="327"/>
      <c r="F12" s="327"/>
      <c r="G12" s="327"/>
      <c r="H12" s="327"/>
      <c r="I12" s="327"/>
      <c r="J12" s="329"/>
    </row>
    <row r="13" spans="1:10" x14ac:dyDescent="0.25">
      <c r="A13" s="326"/>
      <c r="B13" s="327"/>
      <c r="C13" s="328"/>
      <c r="D13" s="327"/>
      <c r="E13" s="327"/>
      <c r="F13" s="327"/>
      <c r="G13" s="327"/>
      <c r="H13" s="327"/>
      <c r="I13" s="327"/>
      <c r="J13" s="329"/>
    </row>
    <row r="14" spans="1:10" x14ac:dyDescent="0.25">
      <c r="A14" s="326"/>
      <c r="B14" s="327"/>
      <c r="C14" s="328"/>
      <c r="D14" s="327"/>
      <c r="E14" s="327"/>
      <c r="F14" s="327"/>
      <c r="G14" s="327"/>
      <c r="H14" s="327"/>
      <c r="I14" s="327"/>
      <c r="J14" s="329"/>
    </row>
    <row r="15" spans="1:10" x14ac:dyDescent="0.25">
      <c r="A15" s="326"/>
      <c r="B15" s="327"/>
      <c r="C15" s="328"/>
      <c r="D15" s="327"/>
      <c r="E15" s="327"/>
      <c r="F15" s="327"/>
      <c r="G15" s="327"/>
      <c r="H15" s="327"/>
      <c r="I15" s="327"/>
      <c r="J15" s="329"/>
    </row>
    <row r="16" spans="1:10" x14ac:dyDescent="0.25">
      <c r="A16" s="326"/>
      <c r="B16" s="327"/>
      <c r="C16" s="328"/>
      <c r="D16" s="327"/>
      <c r="E16" s="327"/>
      <c r="F16" s="327"/>
      <c r="G16" s="327"/>
      <c r="H16" s="327"/>
      <c r="I16" s="327"/>
      <c r="J16" s="329"/>
    </row>
    <row r="17" spans="1:10" x14ac:dyDescent="0.25">
      <c r="A17" s="326"/>
      <c r="B17" s="327"/>
      <c r="C17" s="328"/>
      <c r="D17" s="327"/>
      <c r="E17" s="327"/>
      <c r="F17" s="327"/>
      <c r="G17" s="327"/>
      <c r="H17" s="327"/>
      <c r="I17" s="327"/>
      <c r="J17" s="329"/>
    </row>
    <row r="18" spans="1:10" x14ac:dyDescent="0.25">
      <c r="A18" s="326"/>
      <c r="B18" s="327"/>
      <c r="C18" s="328"/>
      <c r="D18" s="327"/>
      <c r="E18" s="327"/>
      <c r="F18" s="327"/>
      <c r="G18" s="327"/>
      <c r="H18" s="327"/>
      <c r="I18" s="327"/>
      <c r="J18" s="329"/>
    </row>
    <row r="19" spans="1:10" ht="15.75" thickBot="1" x14ac:dyDescent="0.3">
      <c r="A19" s="326"/>
      <c r="B19" s="327"/>
      <c r="C19" s="328"/>
      <c r="D19" s="327"/>
      <c r="E19" s="327"/>
      <c r="F19" s="327"/>
      <c r="G19" s="330"/>
      <c r="H19" s="330"/>
      <c r="I19" s="330"/>
      <c r="J19" s="331"/>
    </row>
    <row r="20" spans="1:10" ht="16.5" thickTop="1" thickBot="1" x14ac:dyDescent="0.3">
      <c r="A20" s="332"/>
      <c r="B20" s="333" t="s">
        <v>179</v>
      </c>
      <c r="C20" s="334"/>
      <c r="D20" s="335"/>
      <c r="E20" s="335"/>
      <c r="F20" s="335"/>
      <c r="G20" s="335"/>
      <c r="H20" s="335"/>
      <c r="I20" s="335"/>
      <c r="J20" s="336"/>
    </row>
    <row r="21" spans="1:10" ht="16.5" thickTop="1" thickBot="1" x14ac:dyDescent="0.3">
      <c r="A21" s="332"/>
      <c r="B21" s="333" t="s">
        <v>180</v>
      </c>
      <c r="C21" s="334"/>
      <c r="D21" s="335"/>
      <c r="E21" s="335"/>
      <c r="F21" s="335"/>
      <c r="G21" s="337">
        <v>5.0000000000000001E-3</v>
      </c>
      <c r="H21" s="338">
        <v>0.1</v>
      </c>
      <c r="I21" s="338">
        <v>0.5</v>
      </c>
      <c r="J21" s="339">
        <v>1</v>
      </c>
    </row>
    <row r="22" spans="1:10" ht="16.5" thickTop="1" thickBot="1" x14ac:dyDescent="0.3">
      <c r="A22" s="332"/>
      <c r="B22" s="333" t="s">
        <v>181</v>
      </c>
      <c r="C22" s="334"/>
      <c r="D22" s="335"/>
      <c r="E22" s="335"/>
      <c r="F22" s="335"/>
      <c r="G22" s="335"/>
      <c r="H22" s="335"/>
      <c r="I22" s="335"/>
      <c r="J22" s="336"/>
    </row>
    <row r="23" spans="1:10" ht="16.5" thickTop="1" thickBot="1" x14ac:dyDescent="0.3">
      <c r="A23" s="332"/>
      <c r="B23" s="333" t="s">
        <v>182</v>
      </c>
      <c r="C23" s="334"/>
      <c r="D23" s="335"/>
      <c r="E23" s="335"/>
      <c r="F23" s="335"/>
      <c r="G23" s="335"/>
      <c r="H23" s="335"/>
      <c r="I23" s="335"/>
      <c r="J23" s="336"/>
    </row>
    <row r="24" spans="1:10" ht="15.75" thickTop="1" x14ac:dyDescent="0.25">
      <c r="A24" s="328"/>
      <c r="B24" s="340"/>
      <c r="C24" s="328"/>
      <c r="D24" s="328"/>
      <c r="E24" s="328"/>
      <c r="F24" s="328"/>
      <c r="G24" s="328"/>
      <c r="H24" s="328"/>
      <c r="I24" s="328"/>
      <c r="J24" s="328"/>
    </row>
    <row r="25" spans="1:10" x14ac:dyDescent="0.25">
      <c r="H25" s="341" t="str">
        <f>+'LRA (2)'!C40</f>
        <v>Yogyakarta,  31 Desember 2019</v>
      </c>
    </row>
    <row r="26" spans="1:10" x14ac:dyDescent="0.25">
      <c r="H26" s="366" t="str">
        <f>+'LRA (2)'!C41</f>
        <v>Ka. Bagian Perekonomian, Pengembangan PAD dan Kerjasama</v>
      </c>
    </row>
    <row r="27" spans="1:10" x14ac:dyDescent="0.25">
      <c r="H27" s="341"/>
    </row>
    <row r="28" spans="1:10" x14ac:dyDescent="0.25">
      <c r="H28" s="341"/>
    </row>
    <row r="29" spans="1:10" x14ac:dyDescent="0.25">
      <c r="H29" s="341"/>
    </row>
    <row r="30" spans="1:10" x14ac:dyDescent="0.25">
      <c r="H30" s="341"/>
    </row>
    <row r="31" spans="1:10" x14ac:dyDescent="0.25">
      <c r="H31" s="342" t="s">
        <v>185</v>
      </c>
    </row>
    <row r="32" spans="1:10" x14ac:dyDescent="0.25">
      <c r="H32" s="341" t="s">
        <v>186</v>
      </c>
    </row>
  </sheetData>
  <mergeCells count="10">
    <mergeCell ref="A1:J1"/>
    <mergeCell ref="A2:J2"/>
    <mergeCell ref="A3:J3"/>
    <mergeCell ref="A7:A9"/>
    <mergeCell ref="B7:B9"/>
    <mergeCell ref="C7:C9"/>
    <mergeCell ref="D7:D9"/>
    <mergeCell ref="E7:E9"/>
    <mergeCell ref="F7:F9"/>
    <mergeCell ref="G7:J7"/>
  </mergeCells>
  <printOptions horizontalCentered="1"/>
  <pageMargins left="0.70866141732283472" right="0.11811023622047245" top="0.74803149606299213" bottom="0.74803149606299213" header="0.31496062992125984" footer="0.31496062992125984"/>
  <pageSetup paperSize="2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workbookViewId="0">
      <selection activeCell="G9" sqref="G9"/>
    </sheetView>
  </sheetViews>
  <sheetFormatPr defaultRowHeight="15" x14ac:dyDescent="0.25"/>
  <cols>
    <col min="1" max="1" width="5.42578125" style="318" customWidth="1"/>
    <col min="2" max="2" width="18.85546875" style="318" customWidth="1"/>
    <col min="3" max="6" width="14.85546875" style="318" customWidth="1"/>
    <col min="7" max="7" width="16.5703125" style="318" customWidth="1"/>
    <col min="8" max="10" width="14.42578125" style="318" customWidth="1"/>
    <col min="11" max="258" width="9.140625" style="318"/>
    <col min="259" max="259" width="25.7109375" style="318" customWidth="1"/>
    <col min="260" max="260" width="19.42578125" style="318" customWidth="1"/>
    <col min="261" max="261" width="18.42578125" style="318" customWidth="1"/>
    <col min="262" max="262" width="17.28515625" style="318" customWidth="1"/>
    <col min="263" max="263" width="18.42578125" style="318" customWidth="1"/>
    <col min="264" max="264" width="16.5703125" style="318" customWidth="1"/>
    <col min="265" max="265" width="14.42578125" style="318" customWidth="1"/>
    <col min="266" max="266" width="15.5703125" style="318" customWidth="1"/>
    <col min="267" max="514" width="9.140625" style="318"/>
    <col min="515" max="515" width="25.7109375" style="318" customWidth="1"/>
    <col min="516" max="516" width="19.42578125" style="318" customWidth="1"/>
    <col min="517" max="517" width="18.42578125" style="318" customWidth="1"/>
    <col min="518" max="518" width="17.28515625" style="318" customWidth="1"/>
    <col min="519" max="519" width="18.42578125" style="318" customWidth="1"/>
    <col min="520" max="520" width="16.5703125" style="318" customWidth="1"/>
    <col min="521" max="521" width="14.42578125" style="318" customWidth="1"/>
    <col min="522" max="522" width="15.5703125" style="318" customWidth="1"/>
    <col min="523" max="770" width="9.140625" style="318"/>
    <col min="771" max="771" width="25.7109375" style="318" customWidth="1"/>
    <col min="772" max="772" width="19.42578125" style="318" customWidth="1"/>
    <col min="773" max="773" width="18.42578125" style="318" customWidth="1"/>
    <col min="774" max="774" width="17.28515625" style="318" customWidth="1"/>
    <col min="775" max="775" width="18.42578125" style="318" customWidth="1"/>
    <col min="776" max="776" width="16.5703125" style="318" customWidth="1"/>
    <col min="777" max="777" width="14.42578125" style="318" customWidth="1"/>
    <col min="778" max="778" width="15.5703125" style="318" customWidth="1"/>
    <col min="779" max="1026" width="9.140625" style="318"/>
    <col min="1027" max="1027" width="25.7109375" style="318" customWidth="1"/>
    <col min="1028" max="1028" width="19.42578125" style="318" customWidth="1"/>
    <col min="1029" max="1029" width="18.42578125" style="318" customWidth="1"/>
    <col min="1030" max="1030" width="17.28515625" style="318" customWidth="1"/>
    <col min="1031" max="1031" width="18.42578125" style="318" customWidth="1"/>
    <col min="1032" max="1032" width="16.5703125" style="318" customWidth="1"/>
    <col min="1033" max="1033" width="14.42578125" style="318" customWidth="1"/>
    <col min="1034" max="1034" width="15.5703125" style="318" customWidth="1"/>
    <col min="1035" max="1282" width="9.140625" style="318"/>
    <col min="1283" max="1283" width="25.7109375" style="318" customWidth="1"/>
    <col min="1284" max="1284" width="19.42578125" style="318" customWidth="1"/>
    <col min="1285" max="1285" width="18.42578125" style="318" customWidth="1"/>
    <col min="1286" max="1286" width="17.28515625" style="318" customWidth="1"/>
    <col min="1287" max="1287" width="18.42578125" style="318" customWidth="1"/>
    <col min="1288" max="1288" width="16.5703125" style="318" customWidth="1"/>
    <col min="1289" max="1289" width="14.42578125" style="318" customWidth="1"/>
    <col min="1290" max="1290" width="15.5703125" style="318" customWidth="1"/>
    <col min="1291" max="1538" width="9.140625" style="318"/>
    <col min="1539" max="1539" width="25.7109375" style="318" customWidth="1"/>
    <col min="1540" max="1540" width="19.42578125" style="318" customWidth="1"/>
    <col min="1541" max="1541" width="18.42578125" style="318" customWidth="1"/>
    <col min="1542" max="1542" width="17.28515625" style="318" customWidth="1"/>
    <col min="1543" max="1543" width="18.42578125" style="318" customWidth="1"/>
    <col min="1544" max="1544" width="16.5703125" style="318" customWidth="1"/>
    <col min="1545" max="1545" width="14.42578125" style="318" customWidth="1"/>
    <col min="1546" max="1546" width="15.5703125" style="318" customWidth="1"/>
    <col min="1547" max="1794" width="9.140625" style="318"/>
    <col min="1795" max="1795" width="25.7109375" style="318" customWidth="1"/>
    <col min="1796" max="1796" width="19.42578125" style="318" customWidth="1"/>
    <col min="1797" max="1797" width="18.42578125" style="318" customWidth="1"/>
    <col min="1798" max="1798" width="17.28515625" style="318" customWidth="1"/>
    <col min="1799" max="1799" width="18.42578125" style="318" customWidth="1"/>
    <col min="1800" max="1800" width="16.5703125" style="318" customWidth="1"/>
    <col min="1801" max="1801" width="14.42578125" style="318" customWidth="1"/>
    <col min="1802" max="1802" width="15.5703125" style="318" customWidth="1"/>
    <col min="1803" max="2050" width="9.140625" style="318"/>
    <col min="2051" max="2051" width="25.7109375" style="318" customWidth="1"/>
    <col min="2052" max="2052" width="19.42578125" style="318" customWidth="1"/>
    <col min="2053" max="2053" width="18.42578125" style="318" customWidth="1"/>
    <col min="2054" max="2054" width="17.28515625" style="318" customWidth="1"/>
    <col min="2055" max="2055" width="18.42578125" style="318" customWidth="1"/>
    <col min="2056" max="2056" width="16.5703125" style="318" customWidth="1"/>
    <col min="2057" max="2057" width="14.42578125" style="318" customWidth="1"/>
    <col min="2058" max="2058" width="15.5703125" style="318" customWidth="1"/>
    <col min="2059" max="2306" width="9.140625" style="318"/>
    <col min="2307" max="2307" width="25.7109375" style="318" customWidth="1"/>
    <col min="2308" max="2308" width="19.42578125" style="318" customWidth="1"/>
    <col min="2309" max="2309" width="18.42578125" style="318" customWidth="1"/>
    <col min="2310" max="2310" width="17.28515625" style="318" customWidth="1"/>
    <col min="2311" max="2311" width="18.42578125" style="318" customWidth="1"/>
    <col min="2312" max="2312" width="16.5703125" style="318" customWidth="1"/>
    <col min="2313" max="2313" width="14.42578125" style="318" customWidth="1"/>
    <col min="2314" max="2314" width="15.5703125" style="318" customWidth="1"/>
    <col min="2315" max="2562" width="9.140625" style="318"/>
    <col min="2563" max="2563" width="25.7109375" style="318" customWidth="1"/>
    <col min="2564" max="2564" width="19.42578125" style="318" customWidth="1"/>
    <col min="2565" max="2565" width="18.42578125" style="318" customWidth="1"/>
    <col min="2566" max="2566" width="17.28515625" style="318" customWidth="1"/>
    <col min="2567" max="2567" width="18.42578125" style="318" customWidth="1"/>
    <col min="2568" max="2568" width="16.5703125" style="318" customWidth="1"/>
    <col min="2569" max="2569" width="14.42578125" style="318" customWidth="1"/>
    <col min="2570" max="2570" width="15.5703125" style="318" customWidth="1"/>
    <col min="2571" max="2818" width="9.140625" style="318"/>
    <col min="2819" max="2819" width="25.7109375" style="318" customWidth="1"/>
    <col min="2820" max="2820" width="19.42578125" style="318" customWidth="1"/>
    <col min="2821" max="2821" width="18.42578125" style="318" customWidth="1"/>
    <col min="2822" max="2822" width="17.28515625" style="318" customWidth="1"/>
    <col min="2823" max="2823" width="18.42578125" style="318" customWidth="1"/>
    <col min="2824" max="2824" width="16.5703125" style="318" customWidth="1"/>
    <col min="2825" max="2825" width="14.42578125" style="318" customWidth="1"/>
    <col min="2826" max="2826" width="15.5703125" style="318" customWidth="1"/>
    <col min="2827" max="3074" width="9.140625" style="318"/>
    <col min="3075" max="3075" width="25.7109375" style="318" customWidth="1"/>
    <col min="3076" max="3076" width="19.42578125" style="318" customWidth="1"/>
    <col min="3077" max="3077" width="18.42578125" style="318" customWidth="1"/>
    <col min="3078" max="3078" width="17.28515625" style="318" customWidth="1"/>
    <col min="3079" max="3079" width="18.42578125" style="318" customWidth="1"/>
    <col min="3080" max="3080" width="16.5703125" style="318" customWidth="1"/>
    <col min="3081" max="3081" width="14.42578125" style="318" customWidth="1"/>
    <col min="3082" max="3082" width="15.5703125" style="318" customWidth="1"/>
    <col min="3083" max="3330" width="9.140625" style="318"/>
    <col min="3331" max="3331" width="25.7109375" style="318" customWidth="1"/>
    <col min="3332" max="3332" width="19.42578125" style="318" customWidth="1"/>
    <col min="3333" max="3333" width="18.42578125" style="318" customWidth="1"/>
    <col min="3334" max="3334" width="17.28515625" style="318" customWidth="1"/>
    <col min="3335" max="3335" width="18.42578125" style="318" customWidth="1"/>
    <col min="3336" max="3336" width="16.5703125" style="318" customWidth="1"/>
    <col min="3337" max="3337" width="14.42578125" style="318" customWidth="1"/>
    <col min="3338" max="3338" width="15.5703125" style="318" customWidth="1"/>
    <col min="3339" max="3586" width="9.140625" style="318"/>
    <col min="3587" max="3587" width="25.7109375" style="318" customWidth="1"/>
    <col min="3588" max="3588" width="19.42578125" style="318" customWidth="1"/>
    <col min="3589" max="3589" width="18.42578125" style="318" customWidth="1"/>
    <col min="3590" max="3590" width="17.28515625" style="318" customWidth="1"/>
    <col min="3591" max="3591" width="18.42578125" style="318" customWidth="1"/>
    <col min="3592" max="3592" width="16.5703125" style="318" customWidth="1"/>
    <col min="3593" max="3593" width="14.42578125" style="318" customWidth="1"/>
    <col min="3594" max="3594" width="15.5703125" style="318" customWidth="1"/>
    <col min="3595" max="3842" width="9.140625" style="318"/>
    <col min="3843" max="3843" width="25.7109375" style="318" customWidth="1"/>
    <col min="3844" max="3844" width="19.42578125" style="318" customWidth="1"/>
    <col min="3845" max="3845" width="18.42578125" style="318" customWidth="1"/>
    <col min="3846" max="3846" width="17.28515625" style="318" customWidth="1"/>
    <col min="3847" max="3847" width="18.42578125" style="318" customWidth="1"/>
    <col min="3848" max="3848" width="16.5703125" style="318" customWidth="1"/>
    <col min="3849" max="3849" width="14.42578125" style="318" customWidth="1"/>
    <col min="3850" max="3850" width="15.5703125" style="318" customWidth="1"/>
    <col min="3851" max="4098" width="9.140625" style="318"/>
    <col min="4099" max="4099" width="25.7109375" style="318" customWidth="1"/>
    <col min="4100" max="4100" width="19.42578125" style="318" customWidth="1"/>
    <col min="4101" max="4101" width="18.42578125" style="318" customWidth="1"/>
    <col min="4102" max="4102" width="17.28515625" style="318" customWidth="1"/>
    <col min="4103" max="4103" width="18.42578125" style="318" customWidth="1"/>
    <col min="4104" max="4104" width="16.5703125" style="318" customWidth="1"/>
    <col min="4105" max="4105" width="14.42578125" style="318" customWidth="1"/>
    <col min="4106" max="4106" width="15.5703125" style="318" customWidth="1"/>
    <col min="4107" max="4354" width="9.140625" style="318"/>
    <col min="4355" max="4355" width="25.7109375" style="318" customWidth="1"/>
    <col min="4356" max="4356" width="19.42578125" style="318" customWidth="1"/>
    <col min="4357" max="4357" width="18.42578125" style="318" customWidth="1"/>
    <col min="4358" max="4358" width="17.28515625" style="318" customWidth="1"/>
    <col min="4359" max="4359" width="18.42578125" style="318" customWidth="1"/>
    <col min="4360" max="4360" width="16.5703125" style="318" customWidth="1"/>
    <col min="4361" max="4361" width="14.42578125" style="318" customWidth="1"/>
    <col min="4362" max="4362" width="15.5703125" style="318" customWidth="1"/>
    <col min="4363" max="4610" width="9.140625" style="318"/>
    <col min="4611" max="4611" width="25.7109375" style="318" customWidth="1"/>
    <col min="4612" max="4612" width="19.42578125" style="318" customWidth="1"/>
    <col min="4613" max="4613" width="18.42578125" style="318" customWidth="1"/>
    <col min="4614" max="4614" width="17.28515625" style="318" customWidth="1"/>
    <col min="4615" max="4615" width="18.42578125" style="318" customWidth="1"/>
    <col min="4616" max="4616" width="16.5703125" style="318" customWidth="1"/>
    <col min="4617" max="4617" width="14.42578125" style="318" customWidth="1"/>
    <col min="4618" max="4618" width="15.5703125" style="318" customWidth="1"/>
    <col min="4619" max="4866" width="9.140625" style="318"/>
    <col min="4867" max="4867" width="25.7109375" style="318" customWidth="1"/>
    <col min="4868" max="4868" width="19.42578125" style="318" customWidth="1"/>
    <col min="4869" max="4869" width="18.42578125" style="318" customWidth="1"/>
    <col min="4870" max="4870" width="17.28515625" style="318" customWidth="1"/>
    <col min="4871" max="4871" width="18.42578125" style="318" customWidth="1"/>
    <col min="4872" max="4872" width="16.5703125" style="318" customWidth="1"/>
    <col min="4873" max="4873" width="14.42578125" style="318" customWidth="1"/>
    <col min="4874" max="4874" width="15.5703125" style="318" customWidth="1"/>
    <col min="4875" max="5122" width="9.140625" style="318"/>
    <col min="5123" max="5123" width="25.7109375" style="318" customWidth="1"/>
    <col min="5124" max="5124" width="19.42578125" style="318" customWidth="1"/>
    <col min="5125" max="5125" width="18.42578125" style="318" customWidth="1"/>
    <col min="5126" max="5126" width="17.28515625" style="318" customWidth="1"/>
    <col min="5127" max="5127" width="18.42578125" style="318" customWidth="1"/>
    <col min="5128" max="5128" width="16.5703125" style="318" customWidth="1"/>
    <col min="5129" max="5129" width="14.42578125" style="318" customWidth="1"/>
    <col min="5130" max="5130" width="15.5703125" style="318" customWidth="1"/>
    <col min="5131" max="5378" width="9.140625" style="318"/>
    <col min="5379" max="5379" width="25.7109375" style="318" customWidth="1"/>
    <col min="5380" max="5380" width="19.42578125" style="318" customWidth="1"/>
    <col min="5381" max="5381" width="18.42578125" style="318" customWidth="1"/>
    <col min="5382" max="5382" width="17.28515625" style="318" customWidth="1"/>
    <col min="5383" max="5383" width="18.42578125" style="318" customWidth="1"/>
    <col min="5384" max="5384" width="16.5703125" style="318" customWidth="1"/>
    <col min="5385" max="5385" width="14.42578125" style="318" customWidth="1"/>
    <col min="5386" max="5386" width="15.5703125" style="318" customWidth="1"/>
    <col min="5387" max="5634" width="9.140625" style="318"/>
    <col min="5635" max="5635" width="25.7109375" style="318" customWidth="1"/>
    <col min="5636" max="5636" width="19.42578125" style="318" customWidth="1"/>
    <col min="5637" max="5637" width="18.42578125" style="318" customWidth="1"/>
    <col min="5638" max="5638" width="17.28515625" style="318" customWidth="1"/>
    <col min="5639" max="5639" width="18.42578125" style="318" customWidth="1"/>
    <col min="5640" max="5640" width="16.5703125" style="318" customWidth="1"/>
    <col min="5641" max="5641" width="14.42578125" style="318" customWidth="1"/>
    <col min="5642" max="5642" width="15.5703125" style="318" customWidth="1"/>
    <col min="5643" max="5890" width="9.140625" style="318"/>
    <col min="5891" max="5891" width="25.7109375" style="318" customWidth="1"/>
    <col min="5892" max="5892" width="19.42578125" style="318" customWidth="1"/>
    <col min="5893" max="5893" width="18.42578125" style="318" customWidth="1"/>
    <col min="5894" max="5894" width="17.28515625" style="318" customWidth="1"/>
    <col min="5895" max="5895" width="18.42578125" style="318" customWidth="1"/>
    <col min="5896" max="5896" width="16.5703125" style="318" customWidth="1"/>
    <col min="5897" max="5897" width="14.42578125" style="318" customWidth="1"/>
    <col min="5898" max="5898" width="15.5703125" style="318" customWidth="1"/>
    <col min="5899" max="6146" width="9.140625" style="318"/>
    <col min="6147" max="6147" width="25.7109375" style="318" customWidth="1"/>
    <col min="6148" max="6148" width="19.42578125" style="318" customWidth="1"/>
    <col min="6149" max="6149" width="18.42578125" style="318" customWidth="1"/>
    <col min="6150" max="6150" width="17.28515625" style="318" customWidth="1"/>
    <col min="6151" max="6151" width="18.42578125" style="318" customWidth="1"/>
    <col min="6152" max="6152" width="16.5703125" style="318" customWidth="1"/>
    <col min="6153" max="6153" width="14.42578125" style="318" customWidth="1"/>
    <col min="6154" max="6154" width="15.5703125" style="318" customWidth="1"/>
    <col min="6155" max="6402" width="9.140625" style="318"/>
    <col min="6403" max="6403" width="25.7109375" style="318" customWidth="1"/>
    <col min="6404" max="6404" width="19.42578125" style="318" customWidth="1"/>
    <col min="6405" max="6405" width="18.42578125" style="318" customWidth="1"/>
    <col min="6406" max="6406" width="17.28515625" style="318" customWidth="1"/>
    <col min="6407" max="6407" width="18.42578125" style="318" customWidth="1"/>
    <col min="6408" max="6408" width="16.5703125" style="318" customWidth="1"/>
    <col min="6409" max="6409" width="14.42578125" style="318" customWidth="1"/>
    <col min="6410" max="6410" width="15.5703125" style="318" customWidth="1"/>
    <col min="6411" max="6658" width="9.140625" style="318"/>
    <col min="6659" max="6659" width="25.7109375" style="318" customWidth="1"/>
    <col min="6660" max="6660" width="19.42578125" style="318" customWidth="1"/>
    <col min="6661" max="6661" width="18.42578125" style="318" customWidth="1"/>
    <col min="6662" max="6662" width="17.28515625" style="318" customWidth="1"/>
    <col min="6663" max="6663" width="18.42578125" style="318" customWidth="1"/>
    <col min="6664" max="6664" width="16.5703125" style="318" customWidth="1"/>
    <col min="6665" max="6665" width="14.42578125" style="318" customWidth="1"/>
    <col min="6666" max="6666" width="15.5703125" style="318" customWidth="1"/>
    <col min="6667" max="6914" width="9.140625" style="318"/>
    <col min="6915" max="6915" width="25.7109375" style="318" customWidth="1"/>
    <col min="6916" max="6916" width="19.42578125" style="318" customWidth="1"/>
    <col min="6917" max="6917" width="18.42578125" style="318" customWidth="1"/>
    <col min="6918" max="6918" width="17.28515625" style="318" customWidth="1"/>
    <col min="6919" max="6919" width="18.42578125" style="318" customWidth="1"/>
    <col min="6920" max="6920" width="16.5703125" style="318" customWidth="1"/>
    <col min="6921" max="6921" width="14.42578125" style="318" customWidth="1"/>
    <col min="6922" max="6922" width="15.5703125" style="318" customWidth="1"/>
    <col min="6923" max="7170" width="9.140625" style="318"/>
    <col min="7171" max="7171" width="25.7109375" style="318" customWidth="1"/>
    <col min="7172" max="7172" width="19.42578125" style="318" customWidth="1"/>
    <col min="7173" max="7173" width="18.42578125" style="318" customWidth="1"/>
    <col min="7174" max="7174" width="17.28515625" style="318" customWidth="1"/>
    <col min="7175" max="7175" width="18.42578125" style="318" customWidth="1"/>
    <col min="7176" max="7176" width="16.5703125" style="318" customWidth="1"/>
    <col min="7177" max="7177" width="14.42578125" style="318" customWidth="1"/>
    <col min="7178" max="7178" width="15.5703125" style="318" customWidth="1"/>
    <col min="7179" max="7426" width="9.140625" style="318"/>
    <col min="7427" max="7427" width="25.7109375" style="318" customWidth="1"/>
    <col min="7428" max="7428" width="19.42578125" style="318" customWidth="1"/>
    <col min="7429" max="7429" width="18.42578125" style="318" customWidth="1"/>
    <col min="7430" max="7430" width="17.28515625" style="318" customWidth="1"/>
    <col min="7431" max="7431" width="18.42578125" style="318" customWidth="1"/>
    <col min="7432" max="7432" width="16.5703125" style="318" customWidth="1"/>
    <col min="7433" max="7433" width="14.42578125" style="318" customWidth="1"/>
    <col min="7434" max="7434" width="15.5703125" style="318" customWidth="1"/>
    <col min="7435" max="7682" width="9.140625" style="318"/>
    <col min="7683" max="7683" width="25.7109375" style="318" customWidth="1"/>
    <col min="7684" max="7684" width="19.42578125" style="318" customWidth="1"/>
    <col min="7685" max="7685" width="18.42578125" style="318" customWidth="1"/>
    <col min="7686" max="7686" width="17.28515625" style="318" customWidth="1"/>
    <col min="7687" max="7687" width="18.42578125" style="318" customWidth="1"/>
    <col min="7688" max="7688" width="16.5703125" style="318" customWidth="1"/>
    <col min="7689" max="7689" width="14.42578125" style="318" customWidth="1"/>
    <col min="7690" max="7690" width="15.5703125" style="318" customWidth="1"/>
    <col min="7691" max="7938" width="9.140625" style="318"/>
    <col min="7939" max="7939" width="25.7109375" style="318" customWidth="1"/>
    <col min="7940" max="7940" width="19.42578125" style="318" customWidth="1"/>
    <col min="7941" max="7941" width="18.42578125" style="318" customWidth="1"/>
    <col min="7942" max="7942" width="17.28515625" style="318" customWidth="1"/>
    <col min="7943" max="7943" width="18.42578125" style="318" customWidth="1"/>
    <col min="7944" max="7944" width="16.5703125" style="318" customWidth="1"/>
    <col min="7945" max="7945" width="14.42578125" style="318" customWidth="1"/>
    <col min="7946" max="7946" width="15.5703125" style="318" customWidth="1"/>
    <col min="7947" max="8194" width="9.140625" style="318"/>
    <col min="8195" max="8195" width="25.7109375" style="318" customWidth="1"/>
    <col min="8196" max="8196" width="19.42578125" style="318" customWidth="1"/>
    <col min="8197" max="8197" width="18.42578125" style="318" customWidth="1"/>
    <col min="8198" max="8198" width="17.28515625" style="318" customWidth="1"/>
    <col min="8199" max="8199" width="18.42578125" style="318" customWidth="1"/>
    <col min="8200" max="8200" width="16.5703125" style="318" customWidth="1"/>
    <col min="8201" max="8201" width="14.42578125" style="318" customWidth="1"/>
    <col min="8202" max="8202" width="15.5703125" style="318" customWidth="1"/>
    <col min="8203" max="8450" width="9.140625" style="318"/>
    <col min="8451" max="8451" width="25.7109375" style="318" customWidth="1"/>
    <col min="8452" max="8452" width="19.42578125" style="318" customWidth="1"/>
    <col min="8453" max="8453" width="18.42578125" style="318" customWidth="1"/>
    <col min="8454" max="8454" width="17.28515625" style="318" customWidth="1"/>
    <col min="8455" max="8455" width="18.42578125" style="318" customWidth="1"/>
    <col min="8456" max="8456" width="16.5703125" style="318" customWidth="1"/>
    <col min="8457" max="8457" width="14.42578125" style="318" customWidth="1"/>
    <col min="8458" max="8458" width="15.5703125" style="318" customWidth="1"/>
    <col min="8459" max="8706" width="9.140625" style="318"/>
    <col min="8707" max="8707" width="25.7109375" style="318" customWidth="1"/>
    <col min="8708" max="8708" width="19.42578125" style="318" customWidth="1"/>
    <col min="8709" max="8709" width="18.42578125" style="318" customWidth="1"/>
    <col min="8710" max="8710" width="17.28515625" style="318" customWidth="1"/>
    <col min="8711" max="8711" width="18.42578125" style="318" customWidth="1"/>
    <col min="8712" max="8712" width="16.5703125" style="318" customWidth="1"/>
    <col min="8713" max="8713" width="14.42578125" style="318" customWidth="1"/>
    <col min="8714" max="8714" width="15.5703125" style="318" customWidth="1"/>
    <col min="8715" max="8962" width="9.140625" style="318"/>
    <col min="8963" max="8963" width="25.7109375" style="318" customWidth="1"/>
    <col min="8964" max="8964" width="19.42578125" style="318" customWidth="1"/>
    <col min="8965" max="8965" width="18.42578125" style="318" customWidth="1"/>
    <col min="8966" max="8966" width="17.28515625" style="318" customWidth="1"/>
    <col min="8967" max="8967" width="18.42578125" style="318" customWidth="1"/>
    <col min="8968" max="8968" width="16.5703125" style="318" customWidth="1"/>
    <col min="8969" max="8969" width="14.42578125" style="318" customWidth="1"/>
    <col min="8970" max="8970" width="15.5703125" style="318" customWidth="1"/>
    <col min="8971" max="9218" width="9.140625" style="318"/>
    <col min="9219" max="9219" width="25.7109375" style="318" customWidth="1"/>
    <col min="9220" max="9220" width="19.42578125" style="318" customWidth="1"/>
    <col min="9221" max="9221" width="18.42578125" style="318" customWidth="1"/>
    <col min="9222" max="9222" width="17.28515625" style="318" customWidth="1"/>
    <col min="9223" max="9223" width="18.42578125" style="318" customWidth="1"/>
    <col min="9224" max="9224" width="16.5703125" style="318" customWidth="1"/>
    <col min="9225" max="9225" width="14.42578125" style="318" customWidth="1"/>
    <col min="9226" max="9226" width="15.5703125" style="318" customWidth="1"/>
    <col min="9227" max="9474" width="9.140625" style="318"/>
    <col min="9475" max="9475" width="25.7109375" style="318" customWidth="1"/>
    <col min="9476" max="9476" width="19.42578125" style="318" customWidth="1"/>
    <col min="9477" max="9477" width="18.42578125" style="318" customWidth="1"/>
    <col min="9478" max="9478" width="17.28515625" style="318" customWidth="1"/>
    <col min="9479" max="9479" width="18.42578125" style="318" customWidth="1"/>
    <col min="9480" max="9480" width="16.5703125" style="318" customWidth="1"/>
    <col min="9481" max="9481" width="14.42578125" style="318" customWidth="1"/>
    <col min="9482" max="9482" width="15.5703125" style="318" customWidth="1"/>
    <col min="9483" max="9730" width="9.140625" style="318"/>
    <col min="9731" max="9731" width="25.7109375" style="318" customWidth="1"/>
    <col min="9732" max="9732" width="19.42578125" style="318" customWidth="1"/>
    <col min="9733" max="9733" width="18.42578125" style="318" customWidth="1"/>
    <col min="9734" max="9734" width="17.28515625" style="318" customWidth="1"/>
    <col min="9735" max="9735" width="18.42578125" style="318" customWidth="1"/>
    <col min="9736" max="9736" width="16.5703125" style="318" customWidth="1"/>
    <col min="9737" max="9737" width="14.42578125" style="318" customWidth="1"/>
    <col min="9738" max="9738" width="15.5703125" style="318" customWidth="1"/>
    <col min="9739" max="9986" width="9.140625" style="318"/>
    <col min="9987" max="9987" width="25.7109375" style="318" customWidth="1"/>
    <col min="9988" max="9988" width="19.42578125" style="318" customWidth="1"/>
    <col min="9989" max="9989" width="18.42578125" style="318" customWidth="1"/>
    <col min="9990" max="9990" width="17.28515625" style="318" customWidth="1"/>
    <col min="9991" max="9991" width="18.42578125" style="318" customWidth="1"/>
    <col min="9992" max="9992" width="16.5703125" style="318" customWidth="1"/>
    <col min="9993" max="9993" width="14.42578125" style="318" customWidth="1"/>
    <col min="9994" max="9994" width="15.5703125" style="318" customWidth="1"/>
    <col min="9995" max="10242" width="9.140625" style="318"/>
    <col min="10243" max="10243" width="25.7109375" style="318" customWidth="1"/>
    <col min="10244" max="10244" width="19.42578125" style="318" customWidth="1"/>
    <col min="10245" max="10245" width="18.42578125" style="318" customWidth="1"/>
    <col min="10246" max="10246" width="17.28515625" style="318" customWidth="1"/>
    <col min="10247" max="10247" width="18.42578125" style="318" customWidth="1"/>
    <col min="10248" max="10248" width="16.5703125" style="318" customWidth="1"/>
    <col min="10249" max="10249" width="14.42578125" style="318" customWidth="1"/>
    <col min="10250" max="10250" width="15.5703125" style="318" customWidth="1"/>
    <col min="10251" max="10498" width="9.140625" style="318"/>
    <col min="10499" max="10499" width="25.7109375" style="318" customWidth="1"/>
    <col min="10500" max="10500" width="19.42578125" style="318" customWidth="1"/>
    <col min="10501" max="10501" width="18.42578125" style="318" customWidth="1"/>
    <col min="10502" max="10502" width="17.28515625" style="318" customWidth="1"/>
    <col min="10503" max="10503" width="18.42578125" style="318" customWidth="1"/>
    <col min="10504" max="10504" width="16.5703125" style="318" customWidth="1"/>
    <col min="10505" max="10505" width="14.42578125" style="318" customWidth="1"/>
    <col min="10506" max="10506" width="15.5703125" style="318" customWidth="1"/>
    <col min="10507" max="10754" width="9.140625" style="318"/>
    <col min="10755" max="10755" width="25.7109375" style="318" customWidth="1"/>
    <col min="10756" max="10756" width="19.42578125" style="318" customWidth="1"/>
    <col min="10757" max="10757" width="18.42578125" style="318" customWidth="1"/>
    <col min="10758" max="10758" width="17.28515625" style="318" customWidth="1"/>
    <col min="10759" max="10759" width="18.42578125" style="318" customWidth="1"/>
    <col min="10760" max="10760" width="16.5703125" style="318" customWidth="1"/>
    <col min="10761" max="10761" width="14.42578125" style="318" customWidth="1"/>
    <col min="10762" max="10762" width="15.5703125" style="318" customWidth="1"/>
    <col min="10763" max="11010" width="9.140625" style="318"/>
    <col min="11011" max="11011" width="25.7109375" style="318" customWidth="1"/>
    <col min="11012" max="11012" width="19.42578125" style="318" customWidth="1"/>
    <col min="11013" max="11013" width="18.42578125" style="318" customWidth="1"/>
    <col min="11014" max="11014" width="17.28515625" style="318" customWidth="1"/>
    <col min="11015" max="11015" width="18.42578125" style="318" customWidth="1"/>
    <col min="11016" max="11016" width="16.5703125" style="318" customWidth="1"/>
    <col min="11017" max="11017" width="14.42578125" style="318" customWidth="1"/>
    <col min="11018" max="11018" width="15.5703125" style="318" customWidth="1"/>
    <col min="11019" max="11266" width="9.140625" style="318"/>
    <col min="11267" max="11267" width="25.7109375" style="318" customWidth="1"/>
    <col min="11268" max="11268" width="19.42578125" style="318" customWidth="1"/>
    <col min="11269" max="11269" width="18.42578125" style="318" customWidth="1"/>
    <col min="11270" max="11270" width="17.28515625" style="318" customWidth="1"/>
    <col min="11271" max="11271" width="18.42578125" style="318" customWidth="1"/>
    <col min="11272" max="11272" width="16.5703125" style="318" customWidth="1"/>
    <col min="11273" max="11273" width="14.42578125" style="318" customWidth="1"/>
    <col min="11274" max="11274" width="15.5703125" style="318" customWidth="1"/>
    <col min="11275" max="11522" width="9.140625" style="318"/>
    <col min="11523" max="11523" width="25.7109375" style="318" customWidth="1"/>
    <col min="11524" max="11524" width="19.42578125" style="318" customWidth="1"/>
    <col min="11525" max="11525" width="18.42578125" style="318" customWidth="1"/>
    <col min="11526" max="11526" width="17.28515625" style="318" customWidth="1"/>
    <col min="11527" max="11527" width="18.42578125" style="318" customWidth="1"/>
    <col min="11528" max="11528" width="16.5703125" style="318" customWidth="1"/>
    <col min="11529" max="11529" width="14.42578125" style="318" customWidth="1"/>
    <col min="11530" max="11530" width="15.5703125" style="318" customWidth="1"/>
    <col min="11531" max="11778" width="9.140625" style="318"/>
    <col min="11779" max="11779" width="25.7109375" style="318" customWidth="1"/>
    <col min="11780" max="11780" width="19.42578125" style="318" customWidth="1"/>
    <col min="11781" max="11781" width="18.42578125" style="318" customWidth="1"/>
    <col min="11782" max="11782" width="17.28515625" style="318" customWidth="1"/>
    <col min="11783" max="11783" width="18.42578125" style="318" customWidth="1"/>
    <col min="11784" max="11784" width="16.5703125" style="318" customWidth="1"/>
    <col min="11785" max="11785" width="14.42578125" style="318" customWidth="1"/>
    <col min="11786" max="11786" width="15.5703125" style="318" customWidth="1"/>
    <col min="11787" max="12034" width="9.140625" style="318"/>
    <col min="12035" max="12035" width="25.7109375" style="318" customWidth="1"/>
    <col min="12036" max="12036" width="19.42578125" style="318" customWidth="1"/>
    <col min="12037" max="12037" width="18.42578125" style="318" customWidth="1"/>
    <col min="12038" max="12038" width="17.28515625" style="318" customWidth="1"/>
    <col min="12039" max="12039" width="18.42578125" style="318" customWidth="1"/>
    <col min="12040" max="12040" width="16.5703125" style="318" customWidth="1"/>
    <col min="12041" max="12041" width="14.42578125" style="318" customWidth="1"/>
    <col min="12042" max="12042" width="15.5703125" style="318" customWidth="1"/>
    <col min="12043" max="12290" width="9.140625" style="318"/>
    <col min="12291" max="12291" width="25.7109375" style="318" customWidth="1"/>
    <col min="12292" max="12292" width="19.42578125" style="318" customWidth="1"/>
    <col min="12293" max="12293" width="18.42578125" style="318" customWidth="1"/>
    <col min="12294" max="12294" width="17.28515625" style="318" customWidth="1"/>
    <col min="12295" max="12295" width="18.42578125" style="318" customWidth="1"/>
    <col min="12296" max="12296" width="16.5703125" style="318" customWidth="1"/>
    <col min="12297" max="12297" width="14.42578125" style="318" customWidth="1"/>
    <col min="12298" max="12298" width="15.5703125" style="318" customWidth="1"/>
    <col min="12299" max="12546" width="9.140625" style="318"/>
    <col min="12547" max="12547" width="25.7109375" style="318" customWidth="1"/>
    <col min="12548" max="12548" width="19.42578125" style="318" customWidth="1"/>
    <col min="12549" max="12549" width="18.42578125" style="318" customWidth="1"/>
    <col min="12550" max="12550" width="17.28515625" style="318" customWidth="1"/>
    <col min="12551" max="12551" width="18.42578125" style="318" customWidth="1"/>
    <col min="12552" max="12552" width="16.5703125" style="318" customWidth="1"/>
    <col min="12553" max="12553" width="14.42578125" style="318" customWidth="1"/>
    <col min="12554" max="12554" width="15.5703125" style="318" customWidth="1"/>
    <col min="12555" max="12802" width="9.140625" style="318"/>
    <col min="12803" max="12803" width="25.7109375" style="318" customWidth="1"/>
    <col min="12804" max="12804" width="19.42578125" style="318" customWidth="1"/>
    <col min="12805" max="12805" width="18.42578125" style="318" customWidth="1"/>
    <col min="12806" max="12806" width="17.28515625" style="318" customWidth="1"/>
    <col min="12807" max="12807" width="18.42578125" style="318" customWidth="1"/>
    <col min="12808" max="12808" width="16.5703125" style="318" customWidth="1"/>
    <col min="12809" max="12809" width="14.42578125" style="318" customWidth="1"/>
    <col min="12810" max="12810" width="15.5703125" style="318" customWidth="1"/>
    <col min="12811" max="13058" width="9.140625" style="318"/>
    <col min="13059" max="13059" width="25.7109375" style="318" customWidth="1"/>
    <col min="13060" max="13060" width="19.42578125" style="318" customWidth="1"/>
    <col min="13061" max="13061" width="18.42578125" style="318" customWidth="1"/>
    <col min="13062" max="13062" width="17.28515625" style="318" customWidth="1"/>
    <col min="13063" max="13063" width="18.42578125" style="318" customWidth="1"/>
    <col min="13064" max="13064" width="16.5703125" style="318" customWidth="1"/>
    <col min="13065" max="13065" width="14.42578125" style="318" customWidth="1"/>
    <col min="13066" max="13066" width="15.5703125" style="318" customWidth="1"/>
    <col min="13067" max="13314" width="9.140625" style="318"/>
    <col min="13315" max="13315" width="25.7109375" style="318" customWidth="1"/>
    <col min="13316" max="13316" width="19.42578125" style="318" customWidth="1"/>
    <col min="13317" max="13317" width="18.42578125" style="318" customWidth="1"/>
    <col min="13318" max="13318" width="17.28515625" style="318" customWidth="1"/>
    <col min="13319" max="13319" width="18.42578125" style="318" customWidth="1"/>
    <col min="13320" max="13320" width="16.5703125" style="318" customWidth="1"/>
    <col min="13321" max="13321" width="14.42578125" style="318" customWidth="1"/>
    <col min="13322" max="13322" width="15.5703125" style="318" customWidth="1"/>
    <col min="13323" max="13570" width="9.140625" style="318"/>
    <col min="13571" max="13571" width="25.7109375" style="318" customWidth="1"/>
    <col min="13572" max="13572" width="19.42578125" style="318" customWidth="1"/>
    <col min="13573" max="13573" width="18.42578125" style="318" customWidth="1"/>
    <col min="13574" max="13574" width="17.28515625" style="318" customWidth="1"/>
    <col min="13575" max="13575" width="18.42578125" style="318" customWidth="1"/>
    <col min="13576" max="13576" width="16.5703125" style="318" customWidth="1"/>
    <col min="13577" max="13577" width="14.42578125" style="318" customWidth="1"/>
    <col min="13578" max="13578" width="15.5703125" style="318" customWidth="1"/>
    <col min="13579" max="13826" width="9.140625" style="318"/>
    <col min="13827" max="13827" width="25.7109375" style="318" customWidth="1"/>
    <col min="13828" max="13828" width="19.42578125" style="318" customWidth="1"/>
    <col min="13829" max="13829" width="18.42578125" style="318" customWidth="1"/>
    <col min="13830" max="13830" width="17.28515625" style="318" customWidth="1"/>
    <col min="13831" max="13831" width="18.42578125" style="318" customWidth="1"/>
    <col min="13832" max="13832" width="16.5703125" style="318" customWidth="1"/>
    <col min="13833" max="13833" width="14.42578125" style="318" customWidth="1"/>
    <col min="13834" max="13834" width="15.5703125" style="318" customWidth="1"/>
    <col min="13835" max="14082" width="9.140625" style="318"/>
    <col min="14083" max="14083" width="25.7109375" style="318" customWidth="1"/>
    <col min="14084" max="14084" width="19.42578125" style="318" customWidth="1"/>
    <col min="14085" max="14085" width="18.42578125" style="318" customWidth="1"/>
    <col min="14086" max="14086" width="17.28515625" style="318" customWidth="1"/>
    <col min="14087" max="14087" width="18.42578125" style="318" customWidth="1"/>
    <col min="14088" max="14088" width="16.5703125" style="318" customWidth="1"/>
    <col min="14089" max="14089" width="14.42578125" style="318" customWidth="1"/>
    <col min="14090" max="14090" width="15.5703125" style="318" customWidth="1"/>
    <col min="14091" max="14338" width="9.140625" style="318"/>
    <col min="14339" max="14339" width="25.7109375" style="318" customWidth="1"/>
    <col min="14340" max="14340" width="19.42578125" style="318" customWidth="1"/>
    <col min="14341" max="14341" width="18.42578125" style="318" customWidth="1"/>
    <col min="14342" max="14342" width="17.28515625" style="318" customWidth="1"/>
    <col min="14343" max="14343" width="18.42578125" style="318" customWidth="1"/>
    <col min="14344" max="14344" width="16.5703125" style="318" customWidth="1"/>
    <col min="14345" max="14345" width="14.42578125" style="318" customWidth="1"/>
    <col min="14346" max="14346" width="15.5703125" style="318" customWidth="1"/>
    <col min="14347" max="14594" width="9.140625" style="318"/>
    <col min="14595" max="14595" width="25.7109375" style="318" customWidth="1"/>
    <col min="14596" max="14596" width="19.42578125" style="318" customWidth="1"/>
    <col min="14597" max="14597" width="18.42578125" style="318" customWidth="1"/>
    <col min="14598" max="14598" width="17.28515625" style="318" customWidth="1"/>
    <col min="14599" max="14599" width="18.42578125" style="318" customWidth="1"/>
    <col min="14600" max="14600" width="16.5703125" style="318" customWidth="1"/>
    <col min="14601" max="14601" width="14.42578125" style="318" customWidth="1"/>
    <col min="14602" max="14602" width="15.5703125" style="318" customWidth="1"/>
    <col min="14603" max="14850" width="9.140625" style="318"/>
    <col min="14851" max="14851" width="25.7109375" style="318" customWidth="1"/>
    <col min="14852" max="14852" width="19.42578125" style="318" customWidth="1"/>
    <col min="14853" max="14853" width="18.42578125" style="318" customWidth="1"/>
    <col min="14854" max="14854" width="17.28515625" style="318" customWidth="1"/>
    <col min="14855" max="14855" width="18.42578125" style="318" customWidth="1"/>
    <col min="14856" max="14856" width="16.5703125" style="318" customWidth="1"/>
    <col min="14857" max="14857" width="14.42578125" style="318" customWidth="1"/>
    <col min="14858" max="14858" width="15.5703125" style="318" customWidth="1"/>
    <col min="14859" max="15106" width="9.140625" style="318"/>
    <col min="15107" max="15107" width="25.7109375" style="318" customWidth="1"/>
    <col min="15108" max="15108" width="19.42578125" style="318" customWidth="1"/>
    <col min="15109" max="15109" width="18.42578125" style="318" customWidth="1"/>
    <col min="15110" max="15110" width="17.28515625" style="318" customWidth="1"/>
    <col min="15111" max="15111" width="18.42578125" style="318" customWidth="1"/>
    <col min="15112" max="15112" width="16.5703125" style="318" customWidth="1"/>
    <col min="15113" max="15113" width="14.42578125" style="318" customWidth="1"/>
    <col min="15114" max="15114" width="15.5703125" style="318" customWidth="1"/>
    <col min="15115" max="15362" width="9.140625" style="318"/>
    <col min="15363" max="15363" width="25.7109375" style="318" customWidth="1"/>
    <col min="15364" max="15364" width="19.42578125" style="318" customWidth="1"/>
    <col min="15365" max="15365" width="18.42578125" style="318" customWidth="1"/>
    <col min="15366" max="15366" width="17.28515625" style="318" customWidth="1"/>
    <col min="15367" max="15367" width="18.42578125" style="318" customWidth="1"/>
    <col min="15368" max="15368" width="16.5703125" style="318" customWidth="1"/>
    <col min="15369" max="15369" width="14.42578125" style="318" customWidth="1"/>
    <col min="15370" max="15370" width="15.5703125" style="318" customWidth="1"/>
    <col min="15371" max="15618" width="9.140625" style="318"/>
    <col min="15619" max="15619" width="25.7109375" style="318" customWidth="1"/>
    <col min="15620" max="15620" width="19.42578125" style="318" customWidth="1"/>
    <col min="15621" max="15621" width="18.42578125" style="318" customWidth="1"/>
    <col min="15622" max="15622" width="17.28515625" style="318" customWidth="1"/>
    <col min="15623" max="15623" width="18.42578125" style="318" customWidth="1"/>
    <col min="15624" max="15624" width="16.5703125" style="318" customWidth="1"/>
    <col min="15625" max="15625" width="14.42578125" style="318" customWidth="1"/>
    <col min="15626" max="15626" width="15.5703125" style="318" customWidth="1"/>
    <col min="15627" max="15874" width="9.140625" style="318"/>
    <col min="15875" max="15875" width="25.7109375" style="318" customWidth="1"/>
    <col min="15876" max="15876" width="19.42578125" style="318" customWidth="1"/>
    <col min="15877" max="15877" width="18.42578125" style="318" customWidth="1"/>
    <col min="15878" max="15878" width="17.28515625" style="318" customWidth="1"/>
    <col min="15879" max="15879" width="18.42578125" style="318" customWidth="1"/>
    <col min="15880" max="15880" width="16.5703125" style="318" customWidth="1"/>
    <col min="15881" max="15881" width="14.42578125" style="318" customWidth="1"/>
    <col min="15882" max="15882" width="15.5703125" style="318" customWidth="1"/>
    <col min="15883" max="16130" width="9.140625" style="318"/>
    <col min="16131" max="16131" width="25.7109375" style="318" customWidth="1"/>
    <col min="16132" max="16132" width="19.42578125" style="318" customWidth="1"/>
    <col min="16133" max="16133" width="18.42578125" style="318" customWidth="1"/>
    <col min="16134" max="16134" width="17.28515625" style="318" customWidth="1"/>
    <col min="16135" max="16135" width="18.42578125" style="318" customWidth="1"/>
    <col min="16136" max="16136" width="16.5703125" style="318" customWidth="1"/>
    <col min="16137" max="16137" width="14.42578125" style="318" customWidth="1"/>
    <col min="16138" max="16138" width="15.5703125" style="318" customWidth="1"/>
    <col min="16139" max="16384" width="9.140625" style="318"/>
  </cols>
  <sheetData>
    <row r="1" spans="1:10" x14ac:dyDescent="0.25">
      <c r="A1" s="636" t="s">
        <v>101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0" x14ac:dyDescent="0.25">
      <c r="A2" s="636" t="s">
        <v>187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0" x14ac:dyDescent="0.25">
      <c r="A3" s="636" t="s">
        <v>248</v>
      </c>
      <c r="B3" s="636"/>
      <c r="C3" s="636"/>
      <c r="D3" s="636"/>
      <c r="E3" s="636"/>
      <c r="F3" s="636"/>
      <c r="G3" s="636"/>
      <c r="H3" s="636"/>
      <c r="I3" s="636"/>
      <c r="J3" s="636"/>
    </row>
    <row r="5" spans="1:10" x14ac:dyDescent="0.25">
      <c r="A5" s="319" t="s">
        <v>162</v>
      </c>
      <c r="B5" s="319" t="s">
        <v>163</v>
      </c>
    </row>
    <row r="6" spans="1:10" ht="15.75" thickBot="1" x14ac:dyDescent="0.3"/>
    <row r="7" spans="1:10" s="320" customFormat="1" ht="15.75" thickTop="1" x14ac:dyDescent="0.25">
      <c r="A7" s="637" t="s">
        <v>164</v>
      </c>
      <c r="B7" s="640" t="s">
        <v>188</v>
      </c>
      <c r="C7" s="643" t="s">
        <v>169</v>
      </c>
      <c r="D7" s="640" t="s">
        <v>167</v>
      </c>
      <c r="E7" s="640" t="s">
        <v>168</v>
      </c>
      <c r="F7" s="640" t="s">
        <v>249</v>
      </c>
      <c r="G7" s="646" t="s">
        <v>170</v>
      </c>
      <c r="H7" s="647"/>
      <c r="I7" s="647"/>
      <c r="J7" s="648"/>
    </row>
    <row r="8" spans="1:10" s="320" customFormat="1" x14ac:dyDescent="0.25">
      <c r="A8" s="638"/>
      <c r="B8" s="641"/>
      <c r="C8" s="644"/>
      <c r="D8" s="641"/>
      <c r="E8" s="641"/>
      <c r="F8" s="641"/>
      <c r="G8" s="321" t="s">
        <v>171</v>
      </c>
      <c r="H8" s="321" t="s">
        <v>172</v>
      </c>
      <c r="I8" s="321" t="s">
        <v>173</v>
      </c>
      <c r="J8" s="322" t="s">
        <v>174</v>
      </c>
    </row>
    <row r="9" spans="1:10" s="320" customFormat="1" ht="15.75" thickBot="1" x14ac:dyDescent="0.3">
      <c r="A9" s="639"/>
      <c r="B9" s="642"/>
      <c r="C9" s="645"/>
      <c r="D9" s="642"/>
      <c r="E9" s="642"/>
      <c r="F9" s="642"/>
      <c r="G9" s="323" t="s">
        <v>175</v>
      </c>
      <c r="H9" s="324" t="s">
        <v>176</v>
      </c>
      <c r="I9" s="324" t="s">
        <v>177</v>
      </c>
      <c r="J9" s="325" t="s">
        <v>178</v>
      </c>
    </row>
    <row r="10" spans="1:10" ht="15.75" thickTop="1" x14ac:dyDescent="0.25">
      <c r="A10" s="326"/>
      <c r="B10" s="327"/>
      <c r="C10" s="328"/>
      <c r="D10" s="327"/>
      <c r="E10" s="327"/>
      <c r="F10" s="327"/>
      <c r="G10" s="327"/>
      <c r="H10" s="327"/>
      <c r="I10" s="327"/>
      <c r="J10" s="329"/>
    </row>
    <row r="11" spans="1:10" x14ac:dyDescent="0.25">
      <c r="A11" s="326"/>
      <c r="B11" s="327"/>
      <c r="C11" s="328"/>
      <c r="D11" s="327"/>
      <c r="E11" s="327"/>
      <c r="F11" s="327"/>
      <c r="G11" s="327"/>
      <c r="H11" s="327"/>
      <c r="I11" s="327"/>
      <c r="J11" s="329"/>
    </row>
    <row r="12" spans="1:10" x14ac:dyDescent="0.25">
      <c r="A12" s="326"/>
      <c r="B12" s="327"/>
      <c r="C12" s="328"/>
      <c r="D12" s="327"/>
      <c r="E12" s="327"/>
      <c r="F12" s="327"/>
      <c r="G12" s="327"/>
      <c r="H12" s="327"/>
      <c r="I12" s="327"/>
      <c r="J12" s="329"/>
    </row>
    <row r="13" spans="1:10" x14ac:dyDescent="0.25">
      <c r="A13" s="326"/>
      <c r="B13" s="327"/>
      <c r="C13" s="328"/>
      <c r="D13" s="327"/>
      <c r="E13" s="327"/>
      <c r="F13" s="327"/>
      <c r="G13" s="327"/>
      <c r="H13" s="327"/>
      <c r="I13" s="327"/>
      <c r="J13" s="329"/>
    </row>
    <row r="14" spans="1:10" x14ac:dyDescent="0.25">
      <c r="A14" s="326"/>
      <c r="B14" s="327"/>
      <c r="C14" s="328"/>
      <c r="D14" s="327"/>
      <c r="E14" s="327"/>
      <c r="F14" s="327"/>
      <c r="G14" s="327"/>
      <c r="H14" s="327"/>
      <c r="I14" s="327"/>
      <c r="J14" s="329"/>
    </row>
    <row r="15" spans="1:10" x14ac:dyDescent="0.25">
      <c r="A15" s="326"/>
      <c r="B15" s="327"/>
      <c r="C15" s="328"/>
      <c r="D15" s="327"/>
      <c r="E15" s="327"/>
      <c r="F15" s="327"/>
      <c r="G15" s="327"/>
      <c r="H15" s="327"/>
      <c r="I15" s="327"/>
      <c r="J15" s="329"/>
    </row>
    <row r="16" spans="1:10" x14ac:dyDescent="0.25">
      <c r="A16" s="326"/>
      <c r="B16" s="327"/>
      <c r="C16" s="328"/>
      <c r="D16" s="327"/>
      <c r="E16" s="327"/>
      <c r="F16" s="327"/>
      <c r="G16" s="327"/>
      <c r="H16" s="327"/>
      <c r="I16" s="327"/>
      <c r="J16" s="329"/>
    </row>
    <row r="17" spans="1:10" x14ac:dyDescent="0.25">
      <c r="A17" s="326"/>
      <c r="B17" s="327"/>
      <c r="C17" s="328"/>
      <c r="D17" s="327"/>
      <c r="E17" s="327"/>
      <c r="F17" s="327"/>
      <c r="G17" s="327"/>
      <c r="H17" s="327"/>
      <c r="I17" s="327"/>
      <c r="J17" s="329"/>
    </row>
    <row r="18" spans="1:10" x14ac:dyDescent="0.25">
      <c r="A18" s="326"/>
      <c r="B18" s="327"/>
      <c r="C18" s="328"/>
      <c r="D18" s="327"/>
      <c r="E18" s="327"/>
      <c r="F18" s="327"/>
      <c r="G18" s="327"/>
      <c r="H18" s="327"/>
      <c r="I18" s="327"/>
      <c r="J18" s="329"/>
    </row>
    <row r="19" spans="1:10" ht="15.75" thickBot="1" x14ac:dyDescent="0.3">
      <c r="A19" s="326"/>
      <c r="B19" s="327"/>
      <c r="C19" s="328"/>
      <c r="D19" s="327"/>
      <c r="E19" s="327"/>
      <c r="F19" s="327"/>
      <c r="G19" s="330"/>
      <c r="H19" s="330"/>
      <c r="I19" s="330"/>
      <c r="J19" s="331"/>
    </row>
    <row r="20" spans="1:10" ht="16.5" thickTop="1" thickBot="1" x14ac:dyDescent="0.3">
      <c r="A20" s="332"/>
      <c r="B20" s="333" t="s">
        <v>179</v>
      </c>
      <c r="C20" s="334"/>
      <c r="D20" s="335"/>
      <c r="E20" s="335"/>
      <c r="F20" s="335"/>
      <c r="G20" s="335"/>
      <c r="H20" s="335"/>
      <c r="I20" s="335"/>
      <c r="J20" s="336"/>
    </row>
    <row r="21" spans="1:10" ht="16.5" thickTop="1" thickBot="1" x14ac:dyDescent="0.3">
      <c r="A21" s="332"/>
      <c r="B21" s="333" t="s">
        <v>180</v>
      </c>
      <c r="C21" s="334"/>
      <c r="D21" s="335"/>
      <c r="E21" s="335"/>
      <c r="F21" s="335"/>
      <c r="G21" s="337">
        <v>5.0000000000000001E-3</v>
      </c>
      <c r="H21" s="338">
        <v>0.1</v>
      </c>
      <c r="I21" s="338">
        <v>0.5</v>
      </c>
      <c r="J21" s="339">
        <v>1</v>
      </c>
    </row>
    <row r="22" spans="1:10" ht="16.5" thickTop="1" thickBot="1" x14ac:dyDescent="0.3">
      <c r="A22" s="332"/>
      <c r="B22" s="333" t="s">
        <v>181</v>
      </c>
      <c r="C22" s="334"/>
      <c r="D22" s="335"/>
      <c r="E22" s="335"/>
      <c r="F22" s="335"/>
      <c r="G22" s="335"/>
      <c r="H22" s="335"/>
      <c r="I22" s="335"/>
      <c r="J22" s="336"/>
    </row>
    <row r="23" spans="1:10" ht="16.5" thickTop="1" thickBot="1" x14ac:dyDescent="0.3">
      <c r="A23" s="332"/>
      <c r="B23" s="333" t="s">
        <v>182</v>
      </c>
      <c r="C23" s="334"/>
      <c r="D23" s="335"/>
      <c r="E23" s="335"/>
      <c r="F23" s="335"/>
      <c r="G23" s="335"/>
      <c r="H23" s="335"/>
      <c r="I23" s="335"/>
      <c r="J23" s="336"/>
    </row>
    <row r="24" spans="1:10" ht="15.75" thickTop="1" x14ac:dyDescent="0.25">
      <c r="A24" s="328"/>
      <c r="B24" s="340"/>
      <c r="C24" s="328"/>
      <c r="D24" s="328"/>
      <c r="E24" s="328"/>
      <c r="F24" s="328"/>
      <c r="G24" s="328"/>
      <c r="H24" s="328"/>
      <c r="I24" s="328"/>
      <c r="J24" s="328"/>
    </row>
    <row r="25" spans="1:10" x14ac:dyDescent="0.25">
      <c r="H25" s="341" t="str">
        <f>+'PIUTNAG PAJAK'!H25</f>
        <v>Yogyakarta,  31 Desember 2019</v>
      </c>
    </row>
    <row r="26" spans="1:10" x14ac:dyDescent="0.25">
      <c r="H26" s="366" t="str">
        <f>+'PIUTNAG PAJAK'!H26</f>
        <v>Ka. Bagian Perekonomian, Pengembangan PAD dan Kerjasama</v>
      </c>
    </row>
    <row r="27" spans="1:10" x14ac:dyDescent="0.25">
      <c r="H27" s="341"/>
    </row>
    <row r="28" spans="1:10" x14ac:dyDescent="0.25">
      <c r="H28" s="341"/>
    </row>
    <row r="29" spans="1:10" x14ac:dyDescent="0.25">
      <c r="H29" s="341"/>
    </row>
    <row r="30" spans="1:10" x14ac:dyDescent="0.25">
      <c r="H30" s="341"/>
    </row>
    <row r="31" spans="1:10" x14ac:dyDescent="0.25">
      <c r="H31" s="342" t="s">
        <v>185</v>
      </c>
    </row>
    <row r="32" spans="1:10" x14ac:dyDescent="0.25">
      <c r="H32" s="341" t="s">
        <v>186</v>
      </c>
    </row>
    <row r="33" spans="9:9" x14ac:dyDescent="0.25">
      <c r="I33" s="341"/>
    </row>
  </sheetData>
  <mergeCells count="10">
    <mergeCell ref="A1:J1"/>
    <mergeCell ref="A2:J2"/>
    <mergeCell ref="A3:J3"/>
    <mergeCell ref="A7:A9"/>
    <mergeCell ref="B7:B9"/>
    <mergeCell ref="C7:C9"/>
    <mergeCell ref="D7:D9"/>
    <mergeCell ref="E7:E9"/>
    <mergeCell ref="F7:F9"/>
    <mergeCell ref="G7:J7"/>
  </mergeCells>
  <printOptions horizontalCentered="1"/>
  <pageMargins left="0.70866141732283472" right="0.11811023622047245" top="0.74803149606299213" bottom="0.74803149606299213" header="0.31496062992125984" footer="0.31496062992125984"/>
  <pageSetup paperSize="2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activeCell="I32" sqref="I32"/>
    </sheetView>
  </sheetViews>
  <sheetFormatPr defaultRowHeight="15" x14ac:dyDescent="0.25"/>
  <cols>
    <col min="1" max="1" width="5.42578125" style="318" customWidth="1"/>
    <col min="2" max="2" width="18.85546875" style="318" customWidth="1"/>
    <col min="3" max="6" width="14.85546875" style="318" customWidth="1"/>
    <col min="7" max="7" width="16.5703125" style="318" customWidth="1"/>
    <col min="8" max="10" width="14.42578125" style="318" customWidth="1"/>
    <col min="11" max="258" width="9.140625" style="318"/>
    <col min="259" max="259" width="25.7109375" style="318" customWidth="1"/>
    <col min="260" max="260" width="19.42578125" style="318" customWidth="1"/>
    <col min="261" max="261" width="18.42578125" style="318" customWidth="1"/>
    <col min="262" max="262" width="17.28515625" style="318" customWidth="1"/>
    <col min="263" max="263" width="18.42578125" style="318" customWidth="1"/>
    <col min="264" max="264" width="16.5703125" style="318" customWidth="1"/>
    <col min="265" max="265" width="14.42578125" style="318" customWidth="1"/>
    <col min="266" max="266" width="15.5703125" style="318" customWidth="1"/>
    <col min="267" max="514" width="9.140625" style="318"/>
    <col min="515" max="515" width="25.7109375" style="318" customWidth="1"/>
    <col min="516" max="516" width="19.42578125" style="318" customWidth="1"/>
    <col min="517" max="517" width="18.42578125" style="318" customWidth="1"/>
    <col min="518" max="518" width="17.28515625" style="318" customWidth="1"/>
    <col min="519" max="519" width="18.42578125" style="318" customWidth="1"/>
    <col min="520" max="520" width="16.5703125" style="318" customWidth="1"/>
    <col min="521" max="521" width="14.42578125" style="318" customWidth="1"/>
    <col min="522" max="522" width="15.5703125" style="318" customWidth="1"/>
    <col min="523" max="770" width="9.140625" style="318"/>
    <col min="771" max="771" width="25.7109375" style="318" customWidth="1"/>
    <col min="772" max="772" width="19.42578125" style="318" customWidth="1"/>
    <col min="773" max="773" width="18.42578125" style="318" customWidth="1"/>
    <col min="774" max="774" width="17.28515625" style="318" customWidth="1"/>
    <col min="775" max="775" width="18.42578125" style="318" customWidth="1"/>
    <col min="776" max="776" width="16.5703125" style="318" customWidth="1"/>
    <col min="777" max="777" width="14.42578125" style="318" customWidth="1"/>
    <col min="778" max="778" width="15.5703125" style="318" customWidth="1"/>
    <col min="779" max="1026" width="9.140625" style="318"/>
    <col min="1027" max="1027" width="25.7109375" style="318" customWidth="1"/>
    <col min="1028" max="1028" width="19.42578125" style="318" customWidth="1"/>
    <col min="1029" max="1029" width="18.42578125" style="318" customWidth="1"/>
    <col min="1030" max="1030" width="17.28515625" style="318" customWidth="1"/>
    <col min="1031" max="1031" width="18.42578125" style="318" customWidth="1"/>
    <col min="1032" max="1032" width="16.5703125" style="318" customWidth="1"/>
    <col min="1033" max="1033" width="14.42578125" style="318" customWidth="1"/>
    <col min="1034" max="1034" width="15.5703125" style="318" customWidth="1"/>
    <col min="1035" max="1282" width="9.140625" style="318"/>
    <col min="1283" max="1283" width="25.7109375" style="318" customWidth="1"/>
    <col min="1284" max="1284" width="19.42578125" style="318" customWidth="1"/>
    <col min="1285" max="1285" width="18.42578125" style="318" customWidth="1"/>
    <col min="1286" max="1286" width="17.28515625" style="318" customWidth="1"/>
    <col min="1287" max="1287" width="18.42578125" style="318" customWidth="1"/>
    <col min="1288" max="1288" width="16.5703125" style="318" customWidth="1"/>
    <col min="1289" max="1289" width="14.42578125" style="318" customWidth="1"/>
    <col min="1290" max="1290" width="15.5703125" style="318" customWidth="1"/>
    <col min="1291" max="1538" width="9.140625" style="318"/>
    <col min="1539" max="1539" width="25.7109375" style="318" customWidth="1"/>
    <col min="1540" max="1540" width="19.42578125" style="318" customWidth="1"/>
    <col min="1541" max="1541" width="18.42578125" style="318" customWidth="1"/>
    <col min="1542" max="1542" width="17.28515625" style="318" customWidth="1"/>
    <col min="1543" max="1543" width="18.42578125" style="318" customWidth="1"/>
    <col min="1544" max="1544" width="16.5703125" style="318" customWidth="1"/>
    <col min="1545" max="1545" width="14.42578125" style="318" customWidth="1"/>
    <col min="1546" max="1546" width="15.5703125" style="318" customWidth="1"/>
    <col min="1547" max="1794" width="9.140625" style="318"/>
    <col min="1795" max="1795" width="25.7109375" style="318" customWidth="1"/>
    <col min="1796" max="1796" width="19.42578125" style="318" customWidth="1"/>
    <col min="1797" max="1797" width="18.42578125" style="318" customWidth="1"/>
    <col min="1798" max="1798" width="17.28515625" style="318" customWidth="1"/>
    <col min="1799" max="1799" width="18.42578125" style="318" customWidth="1"/>
    <col min="1800" max="1800" width="16.5703125" style="318" customWidth="1"/>
    <col min="1801" max="1801" width="14.42578125" style="318" customWidth="1"/>
    <col min="1802" max="1802" width="15.5703125" style="318" customWidth="1"/>
    <col min="1803" max="2050" width="9.140625" style="318"/>
    <col min="2051" max="2051" width="25.7109375" style="318" customWidth="1"/>
    <col min="2052" max="2052" width="19.42578125" style="318" customWidth="1"/>
    <col min="2053" max="2053" width="18.42578125" style="318" customWidth="1"/>
    <col min="2054" max="2054" width="17.28515625" style="318" customWidth="1"/>
    <col min="2055" max="2055" width="18.42578125" style="318" customWidth="1"/>
    <col min="2056" max="2056" width="16.5703125" style="318" customWidth="1"/>
    <col min="2057" max="2057" width="14.42578125" style="318" customWidth="1"/>
    <col min="2058" max="2058" width="15.5703125" style="318" customWidth="1"/>
    <col min="2059" max="2306" width="9.140625" style="318"/>
    <col min="2307" max="2307" width="25.7109375" style="318" customWidth="1"/>
    <col min="2308" max="2308" width="19.42578125" style="318" customWidth="1"/>
    <col min="2309" max="2309" width="18.42578125" style="318" customWidth="1"/>
    <col min="2310" max="2310" width="17.28515625" style="318" customWidth="1"/>
    <col min="2311" max="2311" width="18.42578125" style="318" customWidth="1"/>
    <col min="2312" max="2312" width="16.5703125" style="318" customWidth="1"/>
    <col min="2313" max="2313" width="14.42578125" style="318" customWidth="1"/>
    <col min="2314" max="2314" width="15.5703125" style="318" customWidth="1"/>
    <col min="2315" max="2562" width="9.140625" style="318"/>
    <col min="2563" max="2563" width="25.7109375" style="318" customWidth="1"/>
    <col min="2564" max="2564" width="19.42578125" style="318" customWidth="1"/>
    <col min="2565" max="2565" width="18.42578125" style="318" customWidth="1"/>
    <col min="2566" max="2566" width="17.28515625" style="318" customWidth="1"/>
    <col min="2567" max="2567" width="18.42578125" style="318" customWidth="1"/>
    <col min="2568" max="2568" width="16.5703125" style="318" customWidth="1"/>
    <col min="2569" max="2569" width="14.42578125" style="318" customWidth="1"/>
    <col min="2570" max="2570" width="15.5703125" style="318" customWidth="1"/>
    <col min="2571" max="2818" width="9.140625" style="318"/>
    <col min="2819" max="2819" width="25.7109375" style="318" customWidth="1"/>
    <col min="2820" max="2820" width="19.42578125" style="318" customWidth="1"/>
    <col min="2821" max="2821" width="18.42578125" style="318" customWidth="1"/>
    <col min="2822" max="2822" width="17.28515625" style="318" customWidth="1"/>
    <col min="2823" max="2823" width="18.42578125" style="318" customWidth="1"/>
    <col min="2824" max="2824" width="16.5703125" style="318" customWidth="1"/>
    <col min="2825" max="2825" width="14.42578125" style="318" customWidth="1"/>
    <col min="2826" max="2826" width="15.5703125" style="318" customWidth="1"/>
    <col min="2827" max="3074" width="9.140625" style="318"/>
    <col min="3075" max="3075" width="25.7109375" style="318" customWidth="1"/>
    <col min="3076" max="3076" width="19.42578125" style="318" customWidth="1"/>
    <col min="3077" max="3077" width="18.42578125" style="318" customWidth="1"/>
    <col min="3078" max="3078" width="17.28515625" style="318" customWidth="1"/>
    <col min="3079" max="3079" width="18.42578125" style="318" customWidth="1"/>
    <col min="3080" max="3080" width="16.5703125" style="318" customWidth="1"/>
    <col min="3081" max="3081" width="14.42578125" style="318" customWidth="1"/>
    <col min="3082" max="3082" width="15.5703125" style="318" customWidth="1"/>
    <col min="3083" max="3330" width="9.140625" style="318"/>
    <col min="3331" max="3331" width="25.7109375" style="318" customWidth="1"/>
    <col min="3332" max="3332" width="19.42578125" style="318" customWidth="1"/>
    <col min="3333" max="3333" width="18.42578125" style="318" customWidth="1"/>
    <col min="3334" max="3334" width="17.28515625" style="318" customWidth="1"/>
    <col min="3335" max="3335" width="18.42578125" style="318" customWidth="1"/>
    <col min="3336" max="3336" width="16.5703125" style="318" customWidth="1"/>
    <col min="3337" max="3337" width="14.42578125" style="318" customWidth="1"/>
    <col min="3338" max="3338" width="15.5703125" style="318" customWidth="1"/>
    <col min="3339" max="3586" width="9.140625" style="318"/>
    <col min="3587" max="3587" width="25.7109375" style="318" customWidth="1"/>
    <col min="3588" max="3588" width="19.42578125" style="318" customWidth="1"/>
    <col min="3589" max="3589" width="18.42578125" style="318" customWidth="1"/>
    <col min="3590" max="3590" width="17.28515625" style="318" customWidth="1"/>
    <col min="3591" max="3591" width="18.42578125" style="318" customWidth="1"/>
    <col min="3592" max="3592" width="16.5703125" style="318" customWidth="1"/>
    <col min="3593" max="3593" width="14.42578125" style="318" customWidth="1"/>
    <col min="3594" max="3594" width="15.5703125" style="318" customWidth="1"/>
    <col min="3595" max="3842" width="9.140625" style="318"/>
    <col min="3843" max="3843" width="25.7109375" style="318" customWidth="1"/>
    <col min="3844" max="3844" width="19.42578125" style="318" customWidth="1"/>
    <col min="3845" max="3845" width="18.42578125" style="318" customWidth="1"/>
    <col min="3846" max="3846" width="17.28515625" style="318" customWidth="1"/>
    <col min="3847" max="3847" width="18.42578125" style="318" customWidth="1"/>
    <col min="3848" max="3848" width="16.5703125" style="318" customWidth="1"/>
    <col min="3849" max="3849" width="14.42578125" style="318" customWidth="1"/>
    <col min="3850" max="3850" width="15.5703125" style="318" customWidth="1"/>
    <col min="3851" max="4098" width="9.140625" style="318"/>
    <col min="4099" max="4099" width="25.7109375" style="318" customWidth="1"/>
    <col min="4100" max="4100" width="19.42578125" style="318" customWidth="1"/>
    <col min="4101" max="4101" width="18.42578125" style="318" customWidth="1"/>
    <col min="4102" max="4102" width="17.28515625" style="318" customWidth="1"/>
    <col min="4103" max="4103" width="18.42578125" style="318" customWidth="1"/>
    <col min="4104" max="4104" width="16.5703125" style="318" customWidth="1"/>
    <col min="4105" max="4105" width="14.42578125" style="318" customWidth="1"/>
    <col min="4106" max="4106" width="15.5703125" style="318" customWidth="1"/>
    <col min="4107" max="4354" width="9.140625" style="318"/>
    <col min="4355" max="4355" width="25.7109375" style="318" customWidth="1"/>
    <col min="4356" max="4356" width="19.42578125" style="318" customWidth="1"/>
    <col min="4357" max="4357" width="18.42578125" style="318" customWidth="1"/>
    <col min="4358" max="4358" width="17.28515625" style="318" customWidth="1"/>
    <col min="4359" max="4359" width="18.42578125" style="318" customWidth="1"/>
    <col min="4360" max="4360" width="16.5703125" style="318" customWidth="1"/>
    <col min="4361" max="4361" width="14.42578125" style="318" customWidth="1"/>
    <col min="4362" max="4362" width="15.5703125" style="318" customWidth="1"/>
    <col min="4363" max="4610" width="9.140625" style="318"/>
    <col min="4611" max="4611" width="25.7109375" style="318" customWidth="1"/>
    <col min="4612" max="4612" width="19.42578125" style="318" customWidth="1"/>
    <col min="4613" max="4613" width="18.42578125" style="318" customWidth="1"/>
    <col min="4614" max="4614" width="17.28515625" style="318" customWidth="1"/>
    <col min="4615" max="4615" width="18.42578125" style="318" customWidth="1"/>
    <col min="4616" max="4616" width="16.5703125" style="318" customWidth="1"/>
    <col min="4617" max="4617" width="14.42578125" style="318" customWidth="1"/>
    <col min="4618" max="4618" width="15.5703125" style="318" customWidth="1"/>
    <col min="4619" max="4866" width="9.140625" style="318"/>
    <col min="4867" max="4867" width="25.7109375" style="318" customWidth="1"/>
    <col min="4868" max="4868" width="19.42578125" style="318" customWidth="1"/>
    <col min="4869" max="4869" width="18.42578125" style="318" customWidth="1"/>
    <col min="4870" max="4870" width="17.28515625" style="318" customWidth="1"/>
    <col min="4871" max="4871" width="18.42578125" style="318" customWidth="1"/>
    <col min="4872" max="4872" width="16.5703125" style="318" customWidth="1"/>
    <col min="4873" max="4873" width="14.42578125" style="318" customWidth="1"/>
    <col min="4874" max="4874" width="15.5703125" style="318" customWidth="1"/>
    <col min="4875" max="5122" width="9.140625" style="318"/>
    <col min="5123" max="5123" width="25.7109375" style="318" customWidth="1"/>
    <col min="5124" max="5124" width="19.42578125" style="318" customWidth="1"/>
    <col min="5125" max="5125" width="18.42578125" style="318" customWidth="1"/>
    <col min="5126" max="5126" width="17.28515625" style="318" customWidth="1"/>
    <col min="5127" max="5127" width="18.42578125" style="318" customWidth="1"/>
    <col min="5128" max="5128" width="16.5703125" style="318" customWidth="1"/>
    <col min="5129" max="5129" width="14.42578125" style="318" customWidth="1"/>
    <col min="5130" max="5130" width="15.5703125" style="318" customWidth="1"/>
    <col min="5131" max="5378" width="9.140625" style="318"/>
    <col min="5379" max="5379" width="25.7109375" style="318" customWidth="1"/>
    <col min="5380" max="5380" width="19.42578125" style="318" customWidth="1"/>
    <col min="5381" max="5381" width="18.42578125" style="318" customWidth="1"/>
    <col min="5382" max="5382" width="17.28515625" style="318" customWidth="1"/>
    <col min="5383" max="5383" width="18.42578125" style="318" customWidth="1"/>
    <col min="5384" max="5384" width="16.5703125" style="318" customWidth="1"/>
    <col min="5385" max="5385" width="14.42578125" style="318" customWidth="1"/>
    <col min="5386" max="5386" width="15.5703125" style="318" customWidth="1"/>
    <col min="5387" max="5634" width="9.140625" style="318"/>
    <col min="5635" max="5635" width="25.7109375" style="318" customWidth="1"/>
    <col min="5636" max="5636" width="19.42578125" style="318" customWidth="1"/>
    <col min="5637" max="5637" width="18.42578125" style="318" customWidth="1"/>
    <col min="5638" max="5638" width="17.28515625" style="318" customWidth="1"/>
    <col min="5639" max="5639" width="18.42578125" style="318" customWidth="1"/>
    <col min="5640" max="5640" width="16.5703125" style="318" customWidth="1"/>
    <col min="5641" max="5641" width="14.42578125" style="318" customWidth="1"/>
    <col min="5642" max="5642" width="15.5703125" style="318" customWidth="1"/>
    <col min="5643" max="5890" width="9.140625" style="318"/>
    <col min="5891" max="5891" width="25.7109375" style="318" customWidth="1"/>
    <col min="5892" max="5892" width="19.42578125" style="318" customWidth="1"/>
    <col min="5893" max="5893" width="18.42578125" style="318" customWidth="1"/>
    <col min="5894" max="5894" width="17.28515625" style="318" customWidth="1"/>
    <col min="5895" max="5895" width="18.42578125" style="318" customWidth="1"/>
    <col min="5896" max="5896" width="16.5703125" style="318" customWidth="1"/>
    <col min="5897" max="5897" width="14.42578125" style="318" customWidth="1"/>
    <col min="5898" max="5898" width="15.5703125" style="318" customWidth="1"/>
    <col min="5899" max="6146" width="9.140625" style="318"/>
    <col min="6147" max="6147" width="25.7109375" style="318" customWidth="1"/>
    <col min="6148" max="6148" width="19.42578125" style="318" customWidth="1"/>
    <col min="6149" max="6149" width="18.42578125" style="318" customWidth="1"/>
    <col min="6150" max="6150" width="17.28515625" style="318" customWidth="1"/>
    <col min="6151" max="6151" width="18.42578125" style="318" customWidth="1"/>
    <col min="6152" max="6152" width="16.5703125" style="318" customWidth="1"/>
    <col min="6153" max="6153" width="14.42578125" style="318" customWidth="1"/>
    <col min="6154" max="6154" width="15.5703125" style="318" customWidth="1"/>
    <col min="6155" max="6402" width="9.140625" style="318"/>
    <col min="6403" max="6403" width="25.7109375" style="318" customWidth="1"/>
    <col min="6404" max="6404" width="19.42578125" style="318" customWidth="1"/>
    <col min="6405" max="6405" width="18.42578125" style="318" customWidth="1"/>
    <col min="6406" max="6406" width="17.28515625" style="318" customWidth="1"/>
    <col min="6407" max="6407" width="18.42578125" style="318" customWidth="1"/>
    <col min="6408" max="6408" width="16.5703125" style="318" customWidth="1"/>
    <col min="6409" max="6409" width="14.42578125" style="318" customWidth="1"/>
    <col min="6410" max="6410" width="15.5703125" style="318" customWidth="1"/>
    <col min="6411" max="6658" width="9.140625" style="318"/>
    <col min="6659" max="6659" width="25.7109375" style="318" customWidth="1"/>
    <col min="6660" max="6660" width="19.42578125" style="318" customWidth="1"/>
    <col min="6661" max="6661" width="18.42578125" style="318" customWidth="1"/>
    <col min="6662" max="6662" width="17.28515625" style="318" customWidth="1"/>
    <col min="6663" max="6663" width="18.42578125" style="318" customWidth="1"/>
    <col min="6664" max="6664" width="16.5703125" style="318" customWidth="1"/>
    <col min="6665" max="6665" width="14.42578125" style="318" customWidth="1"/>
    <col min="6666" max="6666" width="15.5703125" style="318" customWidth="1"/>
    <col min="6667" max="6914" width="9.140625" style="318"/>
    <col min="6915" max="6915" width="25.7109375" style="318" customWidth="1"/>
    <col min="6916" max="6916" width="19.42578125" style="318" customWidth="1"/>
    <col min="6917" max="6917" width="18.42578125" style="318" customWidth="1"/>
    <col min="6918" max="6918" width="17.28515625" style="318" customWidth="1"/>
    <col min="6919" max="6919" width="18.42578125" style="318" customWidth="1"/>
    <col min="6920" max="6920" width="16.5703125" style="318" customWidth="1"/>
    <col min="6921" max="6921" width="14.42578125" style="318" customWidth="1"/>
    <col min="6922" max="6922" width="15.5703125" style="318" customWidth="1"/>
    <col min="6923" max="7170" width="9.140625" style="318"/>
    <col min="7171" max="7171" width="25.7109375" style="318" customWidth="1"/>
    <col min="7172" max="7172" width="19.42578125" style="318" customWidth="1"/>
    <col min="7173" max="7173" width="18.42578125" style="318" customWidth="1"/>
    <col min="7174" max="7174" width="17.28515625" style="318" customWidth="1"/>
    <col min="7175" max="7175" width="18.42578125" style="318" customWidth="1"/>
    <col min="7176" max="7176" width="16.5703125" style="318" customWidth="1"/>
    <col min="7177" max="7177" width="14.42578125" style="318" customWidth="1"/>
    <col min="7178" max="7178" width="15.5703125" style="318" customWidth="1"/>
    <col min="7179" max="7426" width="9.140625" style="318"/>
    <col min="7427" max="7427" width="25.7109375" style="318" customWidth="1"/>
    <col min="7428" max="7428" width="19.42578125" style="318" customWidth="1"/>
    <col min="7429" max="7429" width="18.42578125" style="318" customWidth="1"/>
    <col min="7430" max="7430" width="17.28515625" style="318" customWidth="1"/>
    <col min="7431" max="7431" width="18.42578125" style="318" customWidth="1"/>
    <col min="7432" max="7432" width="16.5703125" style="318" customWidth="1"/>
    <col min="7433" max="7433" width="14.42578125" style="318" customWidth="1"/>
    <col min="7434" max="7434" width="15.5703125" style="318" customWidth="1"/>
    <col min="7435" max="7682" width="9.140625" style="318"/>
    <col min="7683" max="7683" width="25.7109375" style="318" customWidth="1"/>
    <col min="7684" max="7684" width="19.42578125" style="318" customWidth="1"/>
    <col min="7685" max="7685" width="18.42578125" style="318" customWidth="1"/>
    <col min="7686" max="7686" width="17.28515625" style="318" customWidth="1"/>
    <col min="7687" max="7687" width="18.42578125" style="318" customWidth="1"/>
    <col min="7688" max="7688" width="16.5703125" style="318" customWidth="1"/>
    <col min="7689" max="7689" width="14.42578125" style="318" customWidth="1"/>
    <col min="7690" max="7690" width="15.5703125" style="318" customWidth="1"/>
    <col min="7691" max="7938" width="9.140625" style="318"/>
    <col min="7939" max="7939" width="25.7109375" style="318" customWidth="1"/>
    <col min="7940" max="7940" width="19.42578125" style="318" customWidth="1"/>
    <col min="7941" max="7941" width="18.42578125" style="318" customWidth="1"/>
    <col min="7942" max="7942" width="17.28515625" style="318" customWidth="1"/>
    <col min="7943" max="7943" width="18.42578125" style="318" customWidth="1"/>
    <col min="7944" max="7944" width="16.5703125" style="318" customWidth="1"/>
    <col min="7945" max="7945" width="14.42578125" style="318" customWidth="1"/>
    <col min="7946" max="7946" width="15.5703125" style="318" customWidth="1"/>
    <col min="7947" max="8194" width="9.140625" style="318"/>
    <col min="8195" max="8195" width="25.7109375" style="318" customWidth="1"/>
    <col min="8196" max="8196" width="19.42578125" style="318" customWidth="1"/>
    <col min="8197" max="8197" width="18.42578125" style="318" customWidth="1"/>
    <col min="8198" max="8198" width="17.28515625" style="318" customWidth="1"/>
    <col min="8199" max="8199" width="18.42578125" style="318" customWidth="1"/>
    <col min="8200" max="8200" width="16.5703125" style="318" customWidth="1"/>
    <col min="8201" max="8201" width="14.42578125" style="318" customWidth="1"/>
    <col min="8202" max="8202" width="15.5703125" style="318" customWidth="1"/>
    <col min="8203" max="8450" width="9.140625" style="318"/>
    <col min="8451" max="8451" width="25.7109375" style="318" customWidth="1"/>
    <col min="8452" max="8452" width="19.42578125" style="318" customWidth="1"/>
    <col min="8453" max="8453" width="18.42578125" style="318" customWidth="1"/>
    <col min="8454" max="8454" width="17.28515625" style="318" customWidth="1"/>
    <col min="8455" max="8455" width="18.42578125" style="318" customWidth="1"/>
    <col min="8456" max="8456" width="16.5703125" style="318" customWidth="1"/>
    <col min="8457" max="8457" width="14.42578125" style="318" customWidth="1"/>
    <col min="8458" max="8458" width="15.5703125" style="318" customWidth="1"/>
    <col min="8459" max="8706" width="9.140625" style="318"/>
    <col min="8707" max="8707" width="25.7109375" style="318" customWidth="1"/>
    <col min="8708" max="8708" width="19.42578125" style="318" customWidth="1"/>
    <col min="8709" max="8709" width="18.42578125" style="318" customWidth="1"/>
    <col min="8710" max="8710" width="17.28515625" style="318" customWidth="1"/>
    <col min="8711" max="8711" width="18.42578125" style="318" customWidth="1"/>
    <col min="8712" max="8712" width="16.5703125" style="318" customWidth="1"/>
    <col min="8713" max="8713" width="14.42578125" style="318" customWidth="1"/>
    <col min="8714" max="8714" width="15.5703125" style="318" customWidth="1"/>
    <col min="8715" max="8962" width="9.140625" style="318"/>
    <col min="8963" max="8963" width="25.7109375" style="318" customWidth="1"/>
    <col min="8964" max="8964" width="19.42578125" style="318" customWidth="1"/>
    <col min="8965" max="8965" width="18.42578125" style="318" customWidth="1"/>
    <col min="8966" max="8966" width="17.28515625" style="318" customWidth="1"/>
    <col min="8967" max="8967" width="18.42578125" style="318" customWidth="1"/>
    <col min="8968" max="8968" width="16.5703125" style="318" customWidth="1"/>
    <col min="8969" max="8969" width="14.42578125" style="318" customWidth="1"/>
    <col min="8970" max="8970" width="15.5703125" style="318" customWidth="1"/>
    <col min="8971" max="9218" width="9.140625" style="318"/>
    <col min="9219" max="9219" width="25.7109375" style="318" customWidth="1"/>
    <col min="9220" max="9220" width="19.42578125" style="318" customWidth="1"/>
    <col min="9221" max="9221" width="18.42578125" style="318" customWidth="1"/>
    <col min="9222" max="9222" width="17.28515625" style="318" customWidth="1"/>
    <col min="9223" max="9223" width="18.42578125" style="318" customWidth="1"/>
    <col min="9224" max="9224" width="16.5703125" style="318" customWidth="1"/>
    <col min="9225" max="9225" width="14.42578125" style="318" customWidth="1"/>
    <col min="9226" max="9226" width="15.5703125" style="318" customWidth="1"/>
    <col min="9227" max="9474" width="9.140625" style="318"/>
    <col min="9475" max="9475" width="25.7109375" style="318" customWidth="1"/>
    <col min="9476" max="9476" width="19.42578125" style="318" customWidth="1"/>
    <col min="9477" max="9477" width="18.42578125" style="318" customWidth="1"/>
    <col min="9478" max="9478" width="17.28515625" style="318" customWidth="1"/>
    <col min="9479" max="9479" width="18.42578125" style="318" customWidth="1"/>
    <col min="9480" max="9480" width="16.5703125" style="318" customWidth="1"/>
    <col min="9481" max="9481" width="14.42578125" style="318" customWidth="1"/>
    <col min="9482" max="9482" width="15.5703125" style="318" customWidth="1"/>
    <col min="9483" max="9730" width="9.140625" style="318"/>
    <col min="9731" max="9731" width="25.7109375" style="318" customWidth="1"/>
    <col min="9732" max="9732" width="19.42578125" style="318" customWidth="1"/>
    <col min="9733" max="9733" width="18.42578125" style="318" customWidth="1"/>
    <col min="9734" max="9734" width="17.28515625" style="318" customWidth="1"/>
    <col min="9735" max="9735" width="18.42578125" style="318" customWidth="1"/>
    <col min="9736" max="9736" width="16.5703125" style="318" customWidth="1"/>
    <col min="9737" max="9737" width="14.42578125" style="318" customWidth="1"/>
    <col min="9738" max="9738" width="15.5703125" style="318" customWidth="1"/>
    <col min="9739" max="9986" width="9.140625" style="318"/>
    <col min="9987" max="9987" width="25.7109375" style="318" customWidth="1"/>
    <col min="9988" max="9988" width="19.42578125" style="318" customWidth="1"/>
    <col min="9989" max="9989" width="18.42578125" style="318" customWidth="1"/>
    <col min="9990" max="9990" width="17.28515625" style="318" customWidth="1"/>
    <col min="9991" max="9991" width="18.42578125" style="318" customWidth="1"/>
    <col min="9992" max="9992" width="16.5703125" style="318" customWidth="1"/>
    <col min="9993" max="9993" width="14.42578125" style="318" customWidth="1"/>
    <col min="9994" max="9994" width="15.5703125" style="318" customWidth="1"/>
    <col min="9995" max="10242" width="9.140625" style="318"/>
    <col min="10243" max="10243" width="25.7109375" style="318" customWidth="1"/>
    <col min="10244" max="10244" width="19.42578125" style="318" customWidth="1"/>
    <col min="10245" max="10245" width="18.42578125" style="318" customWidth="1"/>
    <col min="10246" max="10246" width="17.28515625" style="318" customWidth="1"/>
    <col min="10247" max="10247" width="18.42578125" style="318" customWidth="1"/>
    <col min="10248" max="10248" width="16.5703125" style="318" customWidth="1"/>
    <col min="10249" max="10249" width="14.42578125" style="318" customWidth="1"/>
    <col min="10250" max="10250" width="15.5703125" style="318" customWidth="1"/>
    <col min="10251" max="10498" width="9.140625" style="318"/>
    <col min="10499" max="10499" width="25.7109375" style="318" customWidth="1"/>
    <col min="10500" max="10500" width="19.42578125" style="318" customWidth="1"/>
    <col min="10501" max="10501" width="18.42578125" style="318" customWidth="1"/>
    <col min="10502" max="10502" width="17.28515625" style="318" customWidth="1"/>
    <col min="10503" max="10503" width="18.42578125" style="318" customWidth="1"/>
    <col min="10504" max="10504" width="16.5703125" style="318" customWidth="1"/>
    <col min="10505" max="10505" width="14.42578125" style="318" customWidth="1"/>
    <col min="10506" max="10506" width="15.5703125" style="318" customWidth="1"/>
    <col min="10507" max="10754" width="9.140625" style="318"/>
    <col min="10755" max="10755" width="25.7109375" style="318" customWidth="1"/>
    <col min="10756" max="10756" width="19.42578125" style="318" customWidth="1"/>
    <col min="10757" max="10757" width="18.42578125" style="318" customWidth="1"/>
    <col min="10758" max="10758" width="17.28515625" style="318" customWidth="1"/>
    <col min="10759" max="10759" width="18.42578125" style="318" customWidth="1"/>
    <col min="10760" max="10760" width="16.5703125" style="318" customWidth="1"/>
    <col min="10761" max="10761" width="14.42578125" style="318" customWidth="1"/>
    <col min="10762" max="10762" width="15.5703125" style="318" customWidth="1"/>
    <col min="10763" max="11010" width="9.140625" style="318"/>
    <col min="11011" max="11011" width="25.7109375" style="318" customWidth="1"/>
    <col min="11012" max="11012" width="19.42578125" style="318" customWidth="1"/>
    <col min="11013" max="11013" width="18.42578125" style="318" customWidth="1"/>
    <col min="11014" max="11014" width="17.28515625" style="318" customWidth="1"/>
    <col min="11015" max="11015" width="18.42578125" style="318" customWidth="1"/>
    <col min="11016" max="11016" width="16.5703125" style="318" customWidth="1"/>
    <col min="11017" max="11017" width="14.42578125" style="318" customWidth="1"/>
    <col min="11018" max="11018" width="15.5703125" style="318" customWidth="1"/>
    <col min="11019" max="11266" width="9.140625" style="318"/>
    <col min="11267" max="11267" width="25.7109375" style="318" customWidth="1"/>
    <col min="11268" max="11268" width="19.42578125" style="318" customWidth="1"/>
    <col min="11269" max="11269" width="18.42578125" style="318" customWidth="1"/>
    <col min="11270" max="11270" width="17.28515625" style="318" customWidth="1"/>
    <col min="11271" max="11271" width="18.42578125" style="318" customWidth="1"/>
    <col min="11272" max="11272" width="16.5703125" style="318" customWidth="1"/>
    <col min="11273" max="11273" width="14.42578125" style="318" customWidth="1"/>
    <col min="11274" max="11274" width="15.5703125" style="318" customWidth="1"/>
    <col min="11275" max="11522" width="9.140625" style="318"/>
    <col min="11523" max="11523" width="25.7109375" style="318" customWidth="1"/>
    <col min="11524" max="11524" width="19.42578125" style="318" customWidth="1"/>
    <col min="11525" max="11525" width="18.42578125" style="318" customWidth="1"/>
    <col min="11526" max="11526" width="17.28515625" style="318" customWidth="1"/>
    <col min="11527" max="11527" width="18.42578125" style="318" customWidth="1"/>
    <col min="11528" max="11528" width="16.5703125" style="318" customWidth="1"/>
    <col min="11529" max="11529" width="14.42578125" style="318" customWidth="1"/>
    <col min="11530" max="11530" width="15.5703125" style="318" customWidth="1"/>
    <col min="11531" max="11778" width="9.140625" style="318"/>
    <col min="11779" max="11779" width="25.7109375" style="318" customWidth="1"/>
    <col min="11780" max="11780" width="19.42578125" style="318" customWidth="1"/>
    <col min="11781" max="11781" width="18.42578125" style="318" customWidth="1"/>
    <col min="11782" max="11782" width="17.28515625" style="318" customWidth="1"/>
    <col min="11783" max="11783" width="18.42578125" style="318" customWidth="1"/>
    <col min="11784" max="11784" width="16.5703125" style="318" customWidth="1"/>
    <col min="11785" max="11785" width="14.42578125" style="318" customWidth="1"/>
    <col min="11786" max="11786" width="15.5703125" style="318" customWidth="1"/>
    <col min="11787" max="12034" width="9.140625" style="318"/>
    <col min="12035" max="12035" width="25.7109375" style="318" customWidth="1"/>
    <col min="12036" max="12036" width="19.42578125" style="318" customWidth="1"/>
    <col min="12037" max="12037" width="18.42578125" style="318" customWidth="1"/>
    <col min="12038" max="12038" width="17.28515625" style="318" customWidth="1"/>
    <col min="12039" max="12039" width="18.42578125" style="318" customWidth="1"/>
    <col min="12040" max="12040" width="16.5703125" style="318" customWidth="1"/>
    <col min="12041" max="12041" width="14.42578125" style="318" customWidth="1"/>
    <col min="12042" max="12042" width="15.5703125" style="318" customWidth="1"/>
    <col min="12043" max="12290" width="9.140625" style="318"/>
    <col min="12291" max="12291" width="25.7109375" style="318" customWidth="1"/>
    <col min="12292" max="12292" width="19.42578125" style="318" customWidth="1"/>
    <col min="12293" max="12293" width="18.42578125" style="318" customWidth="1"/>
    <col min="12294" max="12294" width="17.28515625" style="318" customWidth="1"/>
    <col min="12295" max="12295" width="18.42578125" style="318" customWidth="1"/>
    <col min="12296" max="12296" width="16.5703125" style="318" customWidth="1"/>
    <col min="12297" max="12297" width="14.42578125" style="318" customWidth="1"/>
    <col min="12298" max="12298" width="15.5703125" style="318" customWidth="1"/>
    <col min="12299" max="12546" width="9.140625" style="318"/>
    <col min="12547" max="12547" width="25.7109375" style="318" customWidth="1"/>
    <col min="12548" max="12548" width="19.42578125" style="318" customWidth="1"/>
    <col min="12549" max="12549" width="18.42578125" style="318" customWidth="1"/>
    <col min="12550" max="12550" width="17.28515625" style="318" customWidth="1"/>
    <col min="12551" max="12551" width="18.42578125" style="318" customWidth="1"/>
    <col min="12552" max="12552" width="16.5703125" style="318" customWidth="1"/>
    <col min="12553" max="12553" width="14.42578125" style="318" customWidth="1"/>
    <col min="12554" max="12554" width="15.5703125" style="318" customWidth="1"/>
    <col min="12555" max="12802" width="9.140625" style="318"/>
    <col min="12803" max="12803" width="25.7109375" style="318" customWidth="1"/>
    <col min="12804" max="12804" width="19.42578125" style="318" customWidth="1"/>
    <col min="12805" max="12805" width="18.42578125" style="318" customWidth="1"/>
    <col min="12806" max="12806" width="17.28515625" style="318" customWidth="1"/>
    <col min="12807" max="12807" width="18.42578125" style="318" customWidth="1"/>
    <col min="12808" max="12808" width="16.5703125" style="318" customWidth="1"/>
    <col min="12809" max="12809" width="14.42578125" style="318" customWidth="1"/>
    <col min="12810" max="12810" width="15.5703125" style="318" customWidth="1"/>
    <col min="12811" max="13058" width="9.140625" style="318"/>
    <col min="13059" max="13059" width="25.7109375" style="318" customWidth="1"/>
    <col min="13060" max="13060" width="19.42578125" style="318" customWidth="1"/>
    <col min="13061" max="13061" width="18.42578125" style="318" customWidth="1"/>
    <col min="13062" max="13062" width="17.28515625" style="318" customWidth="1"/>
    <col min="13063" max="13063" width="18.42578125" style="318" customWidth="1"/>
    <col min="13064" max="13064" width="16.5703125" style="318" customWidth="1"/>
    <col min="13065" max="13065" width="14.42578125" style="318" customWidth="1"/>
    <col min="13066" max="13066" width="15.5703125" style="318" customWidth="1"/>
    <col min="13067" max="13314" width="9.140625" style="318"/>
    <col min="13315" max="13315" width="25.7109375" style="318" customWidth="1"/>
    <col min="13316" max="13316" width="19.42578125" style="318" customWidth="1"/>
    <col min="13317" max="13317" width="18.42578125" style="318" customWidth="1"/>
    <col min="13318" max="13318" width="17.28515625" style="318" customWidth="1"/>
    <col min="13319" max="13319" width="18.42578125" style="318" customWidth="1"/>
    <col min="13320" max="13320" width="16.5703125" style="318" customWidth="1"/>
    <col min="13321" max="13321" width="14.42578125" style="318" customWidth="1"/>
    <col min="13322" max="13322" width="15.5703125" style="318" customWidth="1"/>
    <col min="13323" max="13570" width="9.140625" style="318"/>
    <col min="13571" max="13571" width="25.7109375" style="318" customWidth="1"/>
    <col min="13572" max="13572" width="19.42578125" style="318" customWidth="1"/>
    <col min="13573" max="13573" width="18.42578125" style="318" customWidth="1"/>
    <col min="13574" max="13574" width="17.28515625" style="318" customWidth="1"/>
    <col min="13575" max="13575" width="18.42578125" style="318" customWidth="1"/>
    <col min="13576" max="13576" width="16.5703125" style="318" customWidth="1"/>
    <col min="13577" max="13577" width="14.42578125" style="318" customWidth="1"/>
    <col min="13578" max="13578" width="15.5703125" style="318" customWidth="1"/>
    <col min="13579" max="13826" width="9.140625" style="318"/>
    <col min="13827" max="13827" width="25.7109375" style="318" customWidth="1"/>
    <col min="13828" max="13828" width="19.42578125" style="318" customWidth="1"/>
    <col min="13829" max="13829" width="18.42578125" style="318" customWidth="1"/>
    <col min="13830" max="13830" width="17.28515625" style="318" customWidth="1"/>
    <col min="13831" max="13831" width="18.42578125" style="318" customWidth="1"/>
    <col min="13832" max="13832" width="16.5703125" style="318" customWidth="1"/>
    <col min="13833" max="13833" width="14.42578125" style="318" customWidth="1"/>
    <col min="13834" max="13834" width="15.5703125" style="318" customWidth="1"/>
    <col min="13835" max="14082" width="9.140625" style="318"/>
    <col min="14083" max="14083" width="25.7109375" style="318" customWidth="1"/>
    <col min="14084" max="14084" width="19.42578125" style="318" customWidth="1"/>
    <col min="14085" max="14085" width="18.42578125" style="318" customWidth="1"/>
    <col min="14086" max="14086" width="17.28515625" style="318" customWidth="1"/>
    <col min="14087" max="14087" width="18.42578125" style="318" customWidth="1"/>
    <col min="14088" max="14088" width="16.5703125" style="318" customWidth="1"/>
    <col min="14089" max="14089" width="14.42578125" style="318" customWidth="1"/>
    <col min="14090" max="14090" width="15.5703125" style="318" customWidth="1"/>
    <col min="14091" max="14338" width="9.140625" style="318"/>
    <col min="14339" max="14339" width="25.7109375" style="318" customWidth="1"/>
    <col min="14340" max="14340" width="19.42578125" style="318" customWidth="1"/>
    <col min="14341" max="14341" width="18.42578125" style="318" customWidth="1"/>
    <col min="14342" max="14342" width="17.28515625" style="318" customWidth="1"/>
    <col min="14343" max="14343" width="18.42578125" style="318" customWidth="1"/>
    <col min="14344" max="14344" width="16.5703125" style="318" customWidth="1"/>
    <col min="14345" max="14345" width="14.42578125" style="318" customWidth="1"/>
    <col min="14346" max="14346" width="15.5703125" style="318" customWidth="1"/>
    <col min="14347" max="14594" width="9.140625" style="318"/>
    <col min="14595" max="14595" width="25.7109375" style="318" customWidth="1"/>
    <col min="14596" max="14596" width="19.42578125" style="318" customWidth="1"/>
    <col min="14597" max="14597" width="18.42578125" style="318" customWidth="1"/>
    <col min="14598" max="14598" width="17.28515625" style="318" customWidth="1"/>
    <col min="14599" max="14599" width="18.42578125" style="318" customWidth="1"/>
    <col min="14600" max="14600" width="16.5703125" style="318" customWidth="1"/>
    <col min="14601" max="14601" width="14.42578125" style="318" customWidth="1"/>
    <col min="14602" max="14602" width="15.5703125" style="318" customWidth="1"/>
    <col min="14603" max="14850" width="9.140625" style="318"/>
    <col min="14851" max="14851" width="25.7109375" style="318" customWidth="1"/>
    <col min="14852" max="14852" width="19.42578125" style="318" customWidth="1"/>
    <col min="14853" max="14853" width="18.42578125" style="318" customWidth="1"/>
    <col min="14854" max="14854" width="17.28515625" style="318" customWidth="1"/>
    <col min="14855" max="14855" width="18.42578125" style="318" customWidth="1"/>
    <col min="14856" max="14856" width="16.5703125" style="318" customWidth="1"/>
    <col min="14857" max="14857" width="14.42578125" style="318" customWidth="1"/>
    <col min="14858" max="14858" width="15.5703125" style="318" customWidth="1"/>
    <col min="14859" max="15106" width="9.140625" style="318"/>
    <col min="15107" max="15107" width="25.7109375" style="318" customWidth="1"/>
    <col min="15108" max="15108" width="19.42578125" style="318" customWidth="1"/>
    <col min="15109" max="15109" width="18.42578125" style="318" customWidth="1"/>
    <col min="15110" max="15110" width="17.28515625" style="318" customWidth="1"/>
    <col min="15111" max="15111" width="18.42578125" style="318" customWidth="1"/>
    <col min="15112" max="15112" width="16.5703125" style="318" customWidth="1"/>
    <col min="15113" max="15113" width="14.42578125" style="318" customWidth="1"/>
    <col min="15114" max="15114" width="15.5703125" style="318" customWidth="1"/>
    <col min="15115" max="15362" width="9.140625" style="318"/>
    <col min="15363" max="15363" width="25.7109375" style="318" customWidth="1"/>
    <col min="15364" max="15364" width="19.42578125" style="318" customWidth="1"/>
    <col min="15365" max="15365" width="18.42578125" style="318" customWidth="1"/>
    <col min="15366" max="15366" width="17.28515625" style="318" customWidth="1"/>
    <col min="15367" max="15367" width="18.42578125" style="318" customWidth="1"/>
    <col min="15368" max="15368" width="16.5703125" style="318" customWidth="1"/>
    <col min="15369" max="15369" width="14.42578125" style="318" customWidth="1"/>
    <col min="15370" max="15370" width="15.5703125" style="318" customWidth="1"/>
    <col min="15371" max="15618" width="9.140625" style="318"/>
    <col min="15619" max="15619" width="25.7109375" style="318" customWidth="1"/>
    <col min="15620" max="15620" width="19.42578125" style="318" customWidth="1"/>
    <col min="15621" max="15621" width="18.42578125" style="318" customWidth="1"/>
    <col min="15622" max="15622" width="17.28515625" style="318" customWidth="1"/>
    <col min="15623" max="15623" width="18.42578125" style="318" customWidth="1"/>
    <col min="15624" max="15624" width="16.5703125" style="318" customWidth="1"/>
    <col min="15625" max="15625" width="14.42578125" style="318" customWidth="1"/>
    <col min="15626" max="15626" width="15.5703125" style="318" customWidth="1"/>
    <col min="15627" max="15874" width="9.140625" style="318"/>
    <col min="15875" max="15875" width="25.7109375" style="318" customWidth="1"/>
    <col min="15876" max="15876" width="19.42578125" style="318" customWidth="1"/>
    <col min="15877" max="15877" width="18.42578125" style="318" customWidth="1"/>
    <col min="15878" max="15878" width="17.28515625" style="318" customWidth="1"/>
    <col min="15879" max="15879" width="18.42578125" style="318" customWidth="1"/>
    <col min="15880" max="15880" width="16.5703125" style="318" customWidth="1"/>
    <col min="15881" max="15881" width="14.42578125" style="318" customWidth="1"/>
    <col min="15882" max="15882" width="15.5703125" style="318" customWidth="1"/>
    <col min="15883" max="16130" width="9.140625" style="318"/>
    <col min="16131" max="16131" width="25.7109375" style="318" customWidth="1"/>
    <col min="16132" max="16132" width="19.42578125" style="318" customWidth="1"/>
    <col min="16133" max="16133" width="18.42578125" style="318" customWidth="1"/>
    <col min="16134" max="16134" width="17.28515625" style="318" customWidth="1"/>
    <col min="16135" max="16135" width="18.42578125" style="318" customWidth="1"/>
    <col min="16136" max="16136" width="16.5703125" style="318" customWidth="1"/>
    <col min="16137" max="16137" width="14.42578125" style="318" customWidth="1"/>
    <col min="16138" max="16138" width="15.5703125" style="318" customWidth="1"/>
    <col min="16139" max="16384" width="9.140625" style="318"/>
  </cols>
  <sheetData>
    <row r="1" spans="1:10" x14ac:dyDescent="0.25">
      <c r="A1" s="636" t="s">
        <v>101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0" x14ac:dyDescent="0.25">
      <c r="A2" s="636" t="s">
        <v>189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0" x14ac:dyDescent="0.25">
      <c r="A3" s="636" t="s">
        <v>248</v>
      </c>
      <c r="B3" s="636"/>
      <c r="C3" s="636"/>
      <c r="D3" s="636"/>
      <c r="E3" s="636"/>
      <c r="F3" s="636"/>
      <c r="G3" s="636"/>
      <c r="H3" s="636"/>
      <c r="I3" s="636"/>
      <c r="J3" s="636"/>
    </row>
    <row r="5" spans="1:10" x14ac:dyDescent="0.25">
      <c r="A5" s="319" t="s">
        <v>162</v>
      </c>
      <c r="B5" s="319" t="s">
        <v>163</v>
      </c>
    </row>
    <row r="6" spans="1:10" ht="15.75" thickBot="1" x14ac:dyDescent="0.3"/>
    <row r="7" spans="1:10" s="320" customFormat="1" ht="15.75" thickTop="1" x14ac:dyDescent="0.25">
      <c r="A7" s="637" t="s">
        <v>164</v>
      </c>
      <c r="B7" s="640" t="s">
        <v>188</v>
      </c>
      <c r="C7" s="643" t="s">
        <v>169</v>
      </c>
      <c r="D7" s="640" t="s">
        <v>167</v>
      </c>
      <c r="E7" s="640" t="s">
        <v>168</v>
      </c>
      <c r="F7" s="640" t="s">
        <v>249</v>
      </c>
      <c r="G7" s="646" t="s">
        <v>170</v>
      </c>
      <c r="H7" s="647"/>
      <c r="I7" s="647"/>
      <c r="J7" s="648"/>
    </row>
    <row r="8" spans="1:10" s="320" customFormat="1" ht="15.75" thickBot="1" x14ac:dyDescent="0.3">
      <c r="A8" s="639"/>
      <c r="B8" s="642"/>
      <c r="C8" s="645"/>
      <c r="D8" s="642"/>
      <c r="E8" s="642"/>
      <c r="F8" s="642"/>
      <c r="G8" s="323" t="s">
        <v>171</v>
      </c>
      <c r="H8" s="324" t="s">
        <v>172</v>
      </c>
      <c r="I8" s="324" t="s">
        <v>173</v>
      </c>
      <c r="J8" s="325" t="s">
        <v>174</v>
      </c>
    </row>
    <row r="9" spans="1:10" ht="15.75" thickTop="1" x14ac:dyDescent="0.25">
      <c r="A9" s="326"/>
      <c r="B9" s="327"/>
      <c r="C9" s="328"/>
      <c r="D9" s="327"/>
      <c r="E9" s="327"/>
      <c r="F9" s="327"/>
      <c r="G9" s="327"/>
      <c r="H9" s="327"/>
      <c r="I9" s="327"/>
      <c r="J9" s="329"/>
    </row>
    <row r="10" spans="1:10" x14ac:dyDescent="0.25">
      <c r="A10" s="326"/>
      <c r="B10" s="327"/>
      <c r="C10" s="328"/>
      <c r="D10" s="327"/>
      <c r="E10" s="327"/>
      <c r="F10" s="327"/>
      <c r="G10" s="327"/>
      <c r="H10" s="327"/>
      <c r="I10" s="327"/>
      <c r="J10" s="329"/>
    </row>
    <row r="11" spans="1:10" x14ac:dyDescent="0.25">
      <c r="A11" s="326"/>
      <c r="B11" s="327"/>
      <c r="C11" s="328"/>
      <c r="D11" s="327"/>
      <c r="E11" s="327"/>
      <c r="F11" s="327"/>
      <c r="G11" s="327"/>
      <c r="H11" s="327"/>
      <c r="I11" s="327"/>
      <c r="J11" s="329"/>
    </row>
    <row r="12" spans="1:10" x14ac:dyDescent="0.25">
      <c r="A12" s="326"/>
      <c r="B12" s="327"/>
      <c r="C12" s="328"/>
      <c r="D12" s="327"/>
      <c r="E12" s="327"/>
      <c r="F12" s="327"/>
      <c r="G12" s="327"/>
      <c r="H12" s="327"/>
      <c r="I12" s="327"/>
      <c r="J12" s="329"/>
    </row>
    <row r="13" spans="1:10" x14ac:dyDescent="0.25">
      <c r="A13" s="326"/>
      <c r="B13" s="327"/>
      <c r="C13" s="328"/>
      <c r="D13" s="327"/>
      <c r="E13" s="327"/>
      <c r="F13" s="327"/>
      <c r="G13" s="327"/>
      <c r="H13" s="327"/>
      <c r="I13" s="327"/>
      <c r="J13" s="329"/>
    </row>
    <row r="14" spans="1:10" x14ac:dyDescent="0.25">
      <c r="A14" s="326"/>
      <c r="B14" s="327"/>
      <c r="C14" s="328"/>
      <c r="D14" s="327"/>
      <c r="E14" s="327"/>
      <c r="F14" s="327"/>
      <c r="G14" s="327"/>
      <c r="H14" s="327"/>
      <c r="I14" s="327"/>
      <c r="J14" s="329"/>
    </row>
    <row r="15" spans="1:10" x14ac:dyDescent="0.25">
      <c r="A15" s="326"/>
      <c r="B15" s="327"/>
      <c r="C15" s="328"/>
      <c r="D15" s="327"/>
      <c r="E15" s="327"/>
      <c r="F15" s="327"/>
      <c r="G15" s="327"/>
      <c r="H15" s="327"/>
      <c r="I15" s="327"/>
      <c r="J15" s="329"/>
    </row>
    <row r="16" spans="1:10" x14ac:dyDescent="0.25">
      <c r="A16" s="326"/>
      <c r="B16" s="327"/>
      <c r="C16" s="328"/>
      <c r="D16" s="327"/>
      <c r="E16" s="327"/>
      <c r="F16" s="327"/>
      <c r="G16" s="327"/>
      <c r="H16" s="327"/>
      <c r="I16" s="327"/>
      <c r="J16" s="329"/>
    </row>
    <row r="17" spans="1:10" x14ac:dyDescent="0.25">
      <c r="A17" s="326"/>
      <c r="B17" s="327"/>
      <c r="C17" s="328"/>
      <c r="D17" s="327"/>
      <c r="E17" s="327"/>
      <c r="F17" s="327"/>
      <c r="G17" s="327"/>
      <c r="H17" s="327"/>
      <c r="I17" s="327"/>
      <c r="J17" s="329"/>
    </row>
    <row r="18" spans="1:10" ht="15.75" thickBot="1" x14ac:dyDescent="0.3">
      <c r="A18" s="326"/>
      <c r="B18" s="327"/>
      <c r="C18" s="328"/>
      <c r="D18" s="327"/>
      <c r="E18" s="327"/>
      <c r="F18" s="327"/>
      <c r="G18" s="330"/>
      <c r="H18" s="330"/>
      <c r="I18" s="330"/>
      <c r="J18" s="331"/>
    </row>
    <row r="19" spans="1:10" ht="16.5" thickTop="1" thickBot="1" x14ac:dyDescent="0.3">
      <c r="A19" s="332"/>
      <c r="B19" s="333" t="s">
        <v>179</v>
      </c>
      <c r="C19" s="334"/>
      <c r="D19" s="335"/>
      <c r="E19" s="335"/>
      <c r="F19" s="335"/>
      <c r="G19" s="335"/>
      <c r="H19" s="335"/>
      <c r="I19" s="335"/>
      <c r="J19" s="336"/>
    </row>
    <row r="20" spans="1:10" ht="16.5" thickTop="1" thickBot="1" x14ac:dyDescent="0.3">
      <c r="A20" s="332"/>
      <c r="B20" s="333" t="s">
        <v>180</v>
      </c>
      <c r="C20" s="334"/>
      <c r="D20" s="335"/>
      <c r="E20" s="335"/>
      <c r="F20" s="335"/>
      <c r="G20" s="337">
        <v>5.0000000000000001E-3</v>
      </c>
      <c r="H20" s="338">
        <v>0.1</v>
      </c>
      <c r="I20" s="338">
        <v>0.5</v>
      </c>
      <c r="J20" s="339">
        <v>1</v>
      </c>
    </row>
    <row r="21" spans="1:10" ht="16.5" thickTop="1" thickBot="1" x14ac:dyDescent="0.3">
      <c r="A21" s="332"/>
      <c r="B21" s="333" t="s">
        <v>181</v>
      </c>
      <c r="C21" s="334"/>
      <c r="D21" s="335"/>
      <c r="E21" s="335"/>
      <c r="F21" s="335"/>
      <c r="G21" s="335"/>
      <c r="H21" s="335"/>
      <c r="I21" s="335"/>
      <c r="J21" s="336"/>
    </row>
    <row r="22" spans="1:10" ht="16.5" thickTop="1" thickBot="1" x14ac:dyDescent="0.3">
      <c r="A22" s="332"/>
      <c r="B22" s="333" t="s">
        <v>182</v>
      </c>
      <c r="C22" s="334"/>
      <c r="D22" s="335"/>
      <c r="E22" s="335"/>
      <c r="F22" s="335"/>
      <c r="G22" s="335"/>
      <c r="H22" s="335"/>
      <c r="I22" s="335"/>
      <c r="J22" s="336"/>
    </row>
    <row r="23" spans="1:10" ht="15.75" thickTop="1" x14ac:dyDescent="0.25">
      <c r="A23" s="328"/>
      <c r="B23" s="340"/>
      <c r="C23" s="328"/>
      <c r="D23" s="328"/>
      <c r="E23" s="328"/>
      <c r="F23" s="328"/>
      <c r="G23" s="328"/>
      <c r="H23" s="328"/>
      <c r="I23" s="328"/>
      <c r="J23" s="328"/>
    </row>
    <row r="24" spans="1:10" x14ac:dyDescent="0.25">
      <c r="H24" s="341" t="str">
        <f>+'PIUTNAG RETRIBUSI'!H25</f>
        <v>Yogyakarta,  31 Desember 2019</v>
      </c>
    </row>
    <row r="25" spans="1:10" x14ac:dyDescent="0.25">
      <c r="H25" s="366" t="str">
        <f>+'PIUTNAG RETRIBUSI'!H26</f>
        <v>Ka. Bagian Perekonomian, Pengembangan PAD dan Kerjasama</v>
      </c>
    </row>
    <row r="26" spans="1:10" x14ac:dyDescent="0.25">
      <c r="H26" s="341"/>
    </row>
    <row r="27" spans="1:10" x14ac:dyDescent="0.25">
      <c r="H27" s="341"/>
    </row>
    <row r="28" spans="1:10" x14ac:dyDescent="0.25">
      <c r="H28" s="341"/>
    </row>
    <row r="29" spans="1:10" x14ac:dyDescent="0.25">
      <c r="H29" s="341"/>
    </row>
    <row r="30" spans="1:10" x14ac:dyDescent="0.25">
      <c r="H30" s="342" t="s">
        <v>185</v>
      </c>
    </row>
    <row r="31" spans="1:10" x14ac:dyDescent="0.25">
      <c r="H31" s="341" t="s">
        <v>186</v>
      </c>
    </row>
    <row r="32" spans="1:10" x14ac:dyDescent="0.25">
      <c r="I32" s="341"/>
    </row>
  </sheetData>
  <mergeCells count="10">
    <mergeCell ref="A1:J1"/>
    <mergeCell ref="A2:J2"/>
    <mergeCell ref="A3:J3"/>
    <mergeCell ref="A7:A8"/>
    <mergeCell ref="B7:B8"/>
    <mergeCell ref="C7:C8"/>
    <mergeCell ref="D7:D8"/>
    <mergeCell ref="E7:E8"/>
    <mergeCell ref="F7:F8"/>
    <mergeCell ref="G7:J7"/>
  </mergeCells>
  <printOptions horizontalCentered="1"/>
  <pageMargins left="0.70866141732283472" right="0.11811023622047245" top="0.74803149606299213" bottom="0.74803149606299213" header="0.31496062992125984" footer="0.31496062992125984"/>
  <pageSetup paperSize="2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view="pageBreakPreview" zoomScaleSheetLayoutView="100" workbookViewId="0">
      <selection activeCell="C10" sqref="C10"/>
    </sheetView>
  </sheetViews>
  <sheetFormatPr defaultRowHeight="15" x14ac:dyDescent="0.25"/>
  <cols>
    <col min="1" max="1" width="4.28515625" customWidth="1"/>
    <col min="2" max="2" width="54" customWidth="1"/>
    <col min="3" max="3" width="19.5703125" customWidth="1"/>
    <col min="4" max="4" width="18.5703125" customWidth="1"/>
    <col min="5" max="5" width="42.85546875" customWidth="1"/>
    <col min="6" max="7" width="14.7109375" style="348" customWidth="1"/>
  </cols>
  <sheetData>
    <row r="1" spans="1:10" s="318" customFormat="1" x14ac:dyDescent="0.25">
      <c r="A1" s="636" t="s">
        <v>101</v>
      </c>
      <c r="B1" s="636"/>
      <c r="C1" s="636"/>
      <c r="D1" s="636"/>
      <c r="E1" s="636"/>
      <c r="F1" s="343"/>
      <c r="G1" s="343"/>
      <c r="H1" s="344"/>
      <c r="I1" s="344"/>
      <c r="J1" s="344"/>
    </row>
    <row r="2" spans="1:10" s="318" customFormat="1" x14ac:dyDescent="0.25">
      <c r="A2" s="636" t="s">
        <v>190</v>
      </c>
      <c r="B2" s="636"/>
      <c r="C2" s="636"/>
      <c r="D2" s="636"/>
      <c r="E2" s="636"/>
      <c r="F2" s="343"/>
      <c r="G2" s="343"/>
      <c r="H2" s="344"/>
      <c r="I2" s="344"/>
      <c r="J2" s="344"/>
    </row>
    <row r="3" spans="1:10" s="318" customFormat="1" x14ac:dyDescent="0.25">
      <c r="A3" s="636" t="s">
        <v>250</v>
      </c>
      <c r="B3" s="636"/>
      <c r="C3" s="636"/>
      <c r="D3" s="636"/>
      <c r="E3" s="636"/>
      <c r="F3" s="343"/>
      <c r="G3" s="343"/>
      <c r="H3" s="344"/>
      <c r="I3" s="344"/>
      <c r="J3" s="344"/>
    </row>
    <row r="5" spans="1:10" s="346" customFormat="1" ht="23.25" customHeight="1" x14ac:dyDescent="0.25">
      <c r="A5" s="345" t="s">
        <v>191</v>
      </c>
      <c r="F5" s="347"/>
      <c r="G5" s="347"/>
    </row>
    <row r="6" spans="1:10" ht="15.75" thickBot="1" x14ac:dyDescent="0.3"/>
    <row r="7" spans="1:10" s="353" customFormat="1" ht="30" customHeight="1" thickTop="1" x14ac:dyDescent="0.25">
      <c r="A7" s="349" t="s">
        <v>192</v>
      </c>
      <c r="B7" s="350" t="s">
        <v>193</v>
      </c>
      <c r="C7" s="350" t="s">
        <v>194</v>
      </c>
      <c r="D7" s="350" t="s">
        <v>195</v>
      </c>
      <c r="E7" s="351" t="s">
        <v>196</v>
      </c>
      <c r="F7" s="352"/>
      <c r="G7" s="352"/>
    </row>
    <row r="8" spans="1:10" s="360" customFormat="1" ht="29.25" customHeight="1" x14ac:dyDescent="0.25">
      <c r="A8" s="354">
        <v>1</v>
      </c>
      <c r="B8" s="355" t="s">
        <v>73</v>
      </c>
      <c r="C8" s="356">
        <v>1346620</v>
      </c>
      <c r="D8" s="357">
        <v>43987</v>
      </c>
      <c r="E8" s="358" t="s">
        <v>251</v>
      </c>
      <c r="F8" s="359"/>
      <c r="G8" s="359"/>
    </row>
    <row r="9" spans="1:10" s="360" customFormat="1" ht="29.25" customHeight="1" x14ac:dyDescent="0.25">
      <c r="A9" s="354">
        <v>2</v>
      </c>
      <c r="B9" s="355" t="s">
        <v>73</v>
      </c>
      <c r="C9" s="356">
        <v>5850884</v>
      </c>
      <c r="D9" s="357">
        <v>43996</v>
      </c>
      <c r="E9" s="358" t="s">
        <v>252</v>
      </c>
      <c r="F9" s="359"/>
      <c r="G9" s="359"/>
    </row>
    <row r="10" spans="1:10" s="346" customFormat="1" ht="30" customHeight="1" x14ac:dyDescent="0.25">
      <c r="A10" s="361"/>
      <c r="B10" s="362" t="s">
        <v>100</v>
      </c>
      <c r="C10" s="363">
        <f>SUM(C9:C9)</f>
        <v>5850884</v>
      </c>
      <c r="D10" s="363"/>
      <c r="E10" s="364"/>
      <c r="F10" s="365"/>
      <c r="G10" s="365"/>
    </row>
    <row r="11" spans="1:10" x14ac:dyDescent="0.25">
      <c r="C11" s="301"/>
    </row>
    <row r="12" spans="1:10" s="318" customFormat="1" x14ac:dyDescent="0.25"/>
    <row r="13" spans="1:10" s="318" customFormat="1" x14ac:dyDescent="0.25">
      <c r="D13" s="649" t="str">
        <f>+'PIUTNAG Lainnya'!H24</f>
        <v>Yogyakarta,  31 Desember 2019</v>
      </c>
      <c r="E13" s="649"/>
    </row>
    <row r="14" spans="1:10" s="318" customFormat="1" x14ac:dyDescent="0.25">
      <c r="D14" s="649" t="str">
        <f>+'PIUTNAG Lainnya'!H25</f>
        <v>Ka. Bagian Perekonomian, Pengembangan PAD dan Kerjasama</v>
      </c>
      <c r="E14" s="649"/>
    </row>
    <row r="15" spans="1:10" s="318" customFormat="1" x14ac:dyDescent="0.25">
      <c r="D15" s="341"/>
    </row>
    <row r="16" spans="1:10" s="318" customFormat="1" x14ac:dyDescent="0.25">
      <c r="D16" s="341"/>
    </row>
    <row r="17" spans="3:5" s="318" customFormat="1" x14ac:dyDescent="0.25">
      <c r="D17" s="341"/>
    </row>
    <row r="18" spans="3:5" s="318" customFormat="1" x14ac:dyDescent="0.25">
      <c r="D18" s="341"/>
    </row>
    <row r="19" spans="3:5" s="318" customFormat="1" x14ac:dyDescent="0.25">
      <c r="D19" s="650" t="s">
        <v>185</v>
      </c>
      <c r="E19" s="650"/>
    </row>
    <row r="20" spans="3:5" x14ac:dyDescent="0.25">
      <c r="C20" s="301"/>
      <c r="D20" s="649" t="s">
        <v>186</v>
      </c>
      <c r="E20" s="649"/>
    </row>
    <row r="21" spans="3:5" x14ac:dyDescent="0.25">
      <c r="C21" s="301"/>
    </row>
    <row r="22" spans="3:5" x14ac:dyDescent="0.25">
      <c r="C22" s="301"/>
    </row>
    <row r="23" spans="3:5" x14ac:dyDescent="0.25">
      <c r="C23" s="301"/>
    </row>
    <row r="24" spans="3:5" x14ac:dyDescent="0.25">
      <c r="C24" s="301"/>
    </row>
    <row r="25" spans="3:5" x14ac:dyDescent="0.25">
      <c r="C25" s="301"/>
    </row>
    <row r="26" spans="3:5" x14ac:dyDescent="0.25">
      <c r="C26" s="301"/>
    </row>
    <row r="27" spans="3:5" x14ac:dyDescent="0.25">
      <c r="C27" s="301"/>
    </row>
    <row r="28" spans="3:5" x14ac:dyDescent="0.25">
      <c r="C28" s="301"/>
    </row>
    <row r="29" spans="3:5" x14ac:dyDescent="0.25">
      <c r="C29" s="301"/>
    </row>
    <row r="30" spans="3:5" x14ac:dyDescent="0.25">
      <c r="C30" s="301"/>
    </row>
    <row r="31" spans="3:5" x14ac:dyDescent="0.25">
      <c r="C31" s="301"/>
    </row>
  </sheetData>
  <mergeCells count="7">
    <mergeCell ref="D20:E20"/>
    <mergeCell ref="A1:E1"/>
    <mergeCell ref="A2:E2"/>
    <mergeCell ref="A3:E3"/>
    <mergeCell ref="D13:E13"/>
    <mergeCell ref="D14:E14"/>
    <mergeCell ref="D19:E19"/>
  </mergeCells>
  <printOptions horizontalCentered="1"/>
  <pageMargins left="0.51181102362204722" right="0.59055118110236227" top="0.47244094488188981" bottom="0.35433070866141736" header="0.31496062992125984" footer="0.31496062992125984"/>
  <pageSetup paperSize="258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0"/>
  <sheetViews>
    <sheetView workbookViewId="0">
      <selection activeCell="L10" sqref="L10"/>
    </sheetView>
  </sheetViews>
  <sheetFormatPr defaultRowHeight="15" x14ac:dyDescent="0.25"/>
  <cols>
    <col min="1" max="1" width="7.140625" style="318" customWidth="1"/>
    <col min="2" max="2" width="28.28515625" style="318" customWidth="1"/>
    <col min="3" max="6" width="14.85546875" style="318" customWidth="1"/>
    <col min="7" max="254" width="9.140625" style="318"/>
    <col min="255" max="255" width="25.7109375" style="318" customWidth="1"/>
    <col min="256" max="256" width="19.42578125" style="318" customWidth="1"/>
    <col min="257" max="257" width="18.42578125" style="318" customWidth="1"/>
    <col min="258" max="258" width="17.28515625" style="318" customWidth="1"/>
    <col min="259" max="259" width="18.42578125" style="318" customWidth="1"/>
    <col min="260" max="260" width="16.5703125" style="318" customWidth="1"/>
    <col min="261" max="261" width="14.42578125" style="318" customWidth="1"/>
    <col min="262" max="262" width="15.5703125" style="318" customWidth="1"/>
    <col min="263" max="510" width="9.140625" style="318"/>
    <col min="511" max="511" width="25.7109375" style="318" customWidth="1"/>
    <col min="512" max="512" width="19.42578125" style="318" customWidth="1"/>
    <col min="513" max="513" width="18.42578125" style="318" customWidth="1"/>
    <col min="514" max="514" width="17.28515625" style="318" customWidth="1"/>
    <col min="515" max="515" width="18.42578125" style="318" customWidth="1"/>
    <col min="516" max="516" width="16.5703125" style="318" customWidth="1"/>
    <col min="517" max="517" width="14.42578125" style="318" customWidth="1"/>
    <col min="518" max="518" width="15.5703125" style="318" customWidth="1"/>
    <col min="519" max="766" width="9.140625" style="318"/>
    <col min="767" max="767" width="25.7109375" style="318" customWidth="1"/>
    <col min="768" max="768" width="19.42578125" style="318" customWidth="1"/>
    <col min="769" max="769" width="18.42578125" style="318" customWidth="1"/>
    <col min="770" max="770" width="17.28515625" style="318" customWidth="1"/>
    <col min="771" max="771" width="18.42578125" style="318" customWidth="1"/>
    <col min="772" max="772" width="16.5703125" style="318" customWidth="1"/>
    <col min="773" max="773" width="14.42578125" style="318" customWidth="1"/>
    <col min="774" max="774" width="15.5703125" style="318" customWidth="1"/>
    <col min="775" max="1022" width="9.140625" style="318"/>
    <col min="1023" max="1023" width="25.7109375" style="318" customWidth="1"/>
    <col min="1024" max="1024" width="19.42578125" style="318" customWidth="1"/>
    <col min="1025" max="1025" width="18.42578125" style="318" customWidth="1"/>
    <col min="1026" max="1026" width="17.28515625" style="318" customWidth="1"/>
    <col min="1027" max="1027" width="18.42578125" style="318" customWidth="1"/>
    <col min="1028" max="1028" width="16.5703125" style="318" customWidth="1"/>
    <col min="1029" max="1029" width="14.42578125" style="318" customWidth="1"/>
    <col min="1030" max="1030" width="15.5703125" style="318" customWidth="1"/>
    <col min="1031" max="1278" width="9.140625" style="318"/>
    <col min="1279" max="1279" width="25.7109375" style="318" customWidth="1"/>
    <col min="1280" max="1280" width="19.42578125" style="318" customWidth="1"/>
    <col min="1281" max="1281" width="18.42578125" style="318" customWidth="1"/>
    <col min="1282" max="1282" width="17.28515625" style="318" customWidth="1"/>
    <col min="1283" max="1283" width="18.42578125" style="318" customWidth="1"/>
    <col min="1284" max="1284" width="16.5703125" style="318" customWidth="1"/>
    <col min="1285" max="1285" width="14.42578125" style="318" customWidth="1"/>
    <col min="1286" max="1286" width="15.5703125" style="318" customWidth="1"/>
    <col min="1287" max="1534" width="9.140625" style="318"/>
    <col min="1535" max="1535" width="25.7109375" style="318" customWidth="1"/>
    <col min="1536" max="1536" width="19.42578125" style="318" customWidth="1"/>
    <col min="1537" max="1537" width="18.42578125" style="318" customWidth="1"/>
    <col min="1538" max="1538" width="17.28515625" style="318" customWidth="1"/>
    <col min="1539" max="1539" width="18.42578125" style="318" customWidth="1"/>
    <col min="1540" max="1540" width="16.5703125" style="318" customWidth="1"/>
    <col min="1541" max="1541" width="14.42578125" style="318" customWidth="1"/>
    <col min="1542" max="1542" width="15.5703125" style="318" customWidth="1"/>
    <col min="1543" max="1790" width="9.140625" style="318"/>
    <col min="1791" max="1791" width="25.7109375" style="318" customWidth="1"/>
    <col min="1792" max="1792" width="19.42578125" style="318" customWidth="1"/>
    <col min="1793" max="1793" width="18.42578125" style="318" customWidth="1"/>
    <col min="1794" max="1794" width="17.28515625" style="318" customWidth="1"/>
    <col min="1795" max="1795" width="18.42578125" style="318" customWidth="1"/>
    <col min="1796" max="1796" width="16.5703125" style="318" customWidth="1"/>
    <col min="1797" max="1797" width="14.42578125" style="318" customWidth="1"/>
    <col min="1798" max="1798" width="15.5703125" style="318" customWidth="1"/>
    <col min="1799" max="2046" width="9.140625" style="318"/>
    <col min="2047" max="2047" width="25.7109375" style="318" customWidth="1"/>
    <col min="2048" max="2048" width="19.42578125" style="318" customWidth="1"/>
    <col min="2049" max="2049" width="18.42578125" style="318" customWidth="1"/>
    <col min="2050" max="2050" width="17.28515625" style="318" customWidth="1"/>
    <col min="2051" max="2051" width="18.42578125" style="318" customWidth="1"/>
    <col min="2052" max="2052" width="16.5703125" style="318" customWidth="1"/>
    <col min="2053" max="2053" width="14.42578125" style="318" customWidth="1"/>
    <col min="2054" max="2054" width="15.5703125" style="318" customWidth="1"/>
    <col min="2055" max="2302" width="9.140625" style="318"/>
    <col min="2303" max="2303" width="25.7109375" style="318" customWidth="1"/>
    <col min="2304" max="2304" width="19.42578125" style="318" customWidth="1"/>
    <col min="2305" max="2305" width="18.42578125" style="318" customWidth="1"/>
    <col min="2306" max="2306" width="17.28515625" style="318" customWidth="1"/>
    <col min="2307" max="2307" width="18.42578125" style="318" customWidth="1"/>
    <col min="2308" max="2308" width="16.5703125" style="318" customWidth="1"/>
    <col min="2309" max="2309" width="14.42578125" style="318" customWidth="1"/>
    <col min="2310" max="2310" width="15.5703125" style="318" customWidth="1"/>
    <col min="2311" max="2558" width="9.140625" style="318"/>
    <col min="2559" max="2559" width="25.7109375" style="318" customWidth="1"/>
    <col min="2560" max="2560" width="19.42578125" style="318" customWidth="1"/>
    <col min="2561" max="2561" width="18.42578125" style="318" customWidth="1"/>
    <col min="2562" max="2562" width="17.28515625" style="318" customWidth="1"/>
    <col min="2563" max="2563" width="18.42578125" style="318" customWidth="1"/>
    <col min="2564" max="2564" width="16.5703125" style="318" customWidth="1"/>
    <col min="2565" max="2565" width="14.42578125" style="318" customWidth="1"/>
    <col min="2566" max="2566" width="15.5703125" style="318" customWidth="1"/>
    <col min="2567" max="2814" width="9.140625" style="318"/>
    <col min="2815" max="2815" width="25.7109375" style="318" customWidth="1"/>
    <col min="2816" max="2816" width="19.42578125" style="318" customWidth="1"/>
    <col min="2817" max="2817" width="18.42578125" style="318" customWidth="1"/>
    <col min="2818" max="2818" width="17.28515625" style="318" customWidth="1"/>
    <col min="2819" max="2819" width="18.42578125" style="318" customWidth="1"/>
    <col min="2820" max="2820" width="16.5703125" style="318" customWidth="1"/>
    <col min="2821" max="2821" width="14.42578125" style="318" customWidth="1"/>
    <col min="2822" max="2822" width="15.5703125" style="318" customWidth="1"/>
    <col min="2823" max="3070" width="9.140625" style="318"/>
    <col min="3071" max="3071" width="25.7109375" style="318" customWidth="1"/>
    <col min="3072" max="3072" width="19.42578125" style="318" customWidth="1"/>
    <col min="3073" max="3073" width="18.42578125" style="318" customWidth="1"/>
    <col min="3074" max="3074" width="17.28515625" style="318" customWidth="1"/>
    <col min="3075" max="3075" width="18.42578125" style="318" customWidth="1"/>
    <col min="3076" max="3076" width="16.5703125" style="318" customWidth="1"/>
    <col min="3077" max="3077" width="14.42578125" style="318" customWidth="1"/>
    <col min="3078" max="3078" width="15.5703125" style="318" customWidth="1"/>
    <col min="3079" max="3326" width="9.140625" style="318"/>
    <col min="3327" max="3327" width="25.7109375" style="318" customWidth="1"/>
    <col min="3328" max="3328" width="19.42578125" style="318" customWidth="1"/>
    <col min="3329" max="3329" width="18.42578125" style="318" customWidth="1"/>
    <col min="3330" max="3330" width="17.28515625" style="318" customWidth="1"/>
    <col min="3331" max="3331" width="18.42578125" style="318" customWidth="1"/>
    <col min="3332" max="3332" width="16.5703125" style="318" customWidth="1"/>
    <col min="3333" max="3333" width="14.42578125" style="318" customWidth="1"/>
    <col min="3334" max="3334" width="15.5703125" style="318" customWidth="1"/>
    <col min="3335" max="3582" width="9.140625" style="318"/>
    <col min="3583" max="3583" width="25.7109375" style="318" customWidth="1"/>
    <col min="3584" max="3584" width="19.42578125" style="318" customWidth="1"/>
    <col min="3585" max="3585" width="18.42578125" style="318" customWidth="1"/>
    <col min="3586" max="3586" width="17.28515625" style="318" customWidth="1"/>
    <col min="3587" max="3587" width="18.42578125" style="318" customWidth="1"/>
    <col min="3588" max="3588" width="16.5703125" style="318" customWidth="1"/>
    <col min="3589" max="3589" width="14.42578125" style="318" customWidth="1"/>
    <col min="3590" max="3590" width="15.5703125" style="318" customWidth="1"/>
    <col min="3591" max="3838" width="9.140625" style="318"/>
    <col min="3839" max="3839" width="25.7109375" style="318" customWidth="1"/>
    <col min="3840" max="3840" width="19.42578125" style="318" customWidth="1"/>
    <col min="3841" max="3841" width="18.42578125" style="318" customWidth="1"/>
    <col min="3842" max="3842" width="17.28515625" style="318" customWidth="1"/>
    <col min="3843" max="3843" width="18.42578125" style="318" customWidth="1"/>
    <col min="3844" max="3844" width="16.5703125" style="318" customWidth="1"/>
    <col min="3845" max="3845" width="14.42578125" style="318" customWidth="1"/>
    <col min="3846" max="3846" width="15.5703125" style="318" customWidth="1"/>
    <col min="3847" max="4094" width="9.140625" style="318"/>
    <col min="4095" max="4095" width="25.7109375" style="318" customWidth="1"/>
    <col min="4096" max="4096" width="19.42578125" style="318" customWidth="1"/>
    <col min="4097" max="4097" width="18.42578125" style="318" customWidth="1"/>
    <col min="4098" max="4098" width="17.28515625" style="318" customWidth="1"/>
    <col min="4099" max="4099" width="18.42578125" style="318" customWidth="1"/>
    <col min="4100" max="4100" width="16.5703125" style="318" customWidth="1"/>
    <col min="4101" max="4101" width="14.42578125" style="318" customWidth="1"/>
    <col min="4102" max="4102" width="15.5703125" style="318" customWidth="1"/>
    <col min="4103" max="4350" width="9.140625" style="318"/>
    <col min="4351" max="4351" width="25.7109375" style="318" customWidth="1"/>
    <col min="4352" max="4352" width="19.42578125" style="318" customWidth="1"/>
    <col min="4353" max="4353" width="18.42578125" style="318" customWidth="1"/>
    <col min="4354" max="4354" width="17.28515625" style="318" customWidth="1"/>
    <col min="4355" max="4355" width="18.42578125" style="318" customWidth="1"/>
    <col min="4356" max="4356" width="16.5703125" style="318" customWidth="1"/>
    <col min="4357" max="4357" width="14.42578125" style="318" customWidth="1"/>
    <col min="4358" max="4358" width="15.5703125" style="318" customWidth="1"/>
    <col min="4359" max="4606" width="9.140625" style="318"/>
    <col min="4607" max="4607" width="25.7109375" style="318" customWidth="1"/>
    <col min="4608" max="4608" width="19.42578125" style="318" customWidth="1"/>
    <col min="4609" max="4609" width="18.42578125" style="318" customWidth="1"/>
    <col min="4610" max="4610" width="17.28515625" style="318" customWidth="1"/>
    <col min="4611" max="4611" width="18.42578125" style="318" customWidth="1"/>
    <col min="4612" max="4612" width="16.5703125" style="318" customWidth="1"/>
    <col min="4613" max="4613" width="14.42578125" style="318" customWidth="1"/>
    <col min="4614" max="4614" width="15.5703125" style="318" customWidth="1"/>
    <col min="4615" max="4862" width="9.140625" style="318"/>
    <col min="4863" max="4863" width="25.7109375" style="318" customWidth="1"/>
    <col min="4864" max="4864" width="19.42578125" style="318" customWidth="1"/>
    <col min="4865" max="4865" width="18.42578125" style="318" customWidth="1"/>
    <col min="4866" max="4866" width="17.28515625" style="318" customWidth="1"/>
    <col min="4867" max="4867" width="18.42578125" style="318" customWidth="1"/>
    <col min="4868" max="4868" width="16.5703125" style="318" customWidth="1"/>
    <col min="4869" max="4869" width="14.42578125" style="318" customWidth="1"/>
    <col min="4870" max="4870" width="15.5703125" style="318" customWidth="1"/>
    <col min="4871" max="5118" width="9.140625" style="318"/>
    <col min="5119" max="5119" width="25.7109375" style="318" customWidth="1"/>
    <col min="5120" max="5120" width="19.42578125" style="318" customWidth="1"/>
    <col min="5121" max="5121" width="18.42578125" style="318" customWidth="1"/>
    <col min="5122" max="5122" width="17.28515625" style="318" customWidth="1"/>
    <col min="5123" max="5123" width="18.42578125" style="318" customWidth="1"/>
    <col min="5124" max="5124" width="16.5703125" style="318" customWidth="1"/>
    <col min="5125" max="5125" width="14.42578125" style="318" customWidth="1"/>
    <col min="5126" max="5126" width="15.5703125" style="318" customWidth="1"/>
    <col min="5127" max="5374" width="9.140625" style="318"/>
    <col min="5375" max="5375" width="25.7109375" style="318" customWidth="1"/>
    <col min="5376" max="5376" width="19.42578125" style="318" customWidth="1"/>
    <col min="5377" max="5377" width="18.42578125" style="318" customWidth="1"/>
    <col min="5378" max="5378" width="17.28515625" style="318" customWidth="1"/>
    <col min="5379" max="5379" width="18.42578125" style="318" customWidth="1"/>
    <col min="5380" max="5380" width="16.5703125" style="318" customWidth="1"/>
    <col min="5381" max="5381" width="14.42578125" style="318" customWidth="1"/>
    <col min="5382" max="5382" width="15.5703125" style="318" customWidth="1"/>
    <col min="5383" max="5630" width="9.140625" style="318"/>
    <col min="5631" max="5631" width="25.7109375" style="318" customWidth="1"/>
    <col min="5632" max="5632" width="19.42578125" style="318" customWidth="1"/>
    <col min="5633" max="5633" width="18.42578125" style="318" customWidth="1"/>
    <col min="5634" max="5634" width="17.28515625" style="318" customWidth="1"/>
    <col min="5635" max="5635" width="18.42578125" style="318" customWidth="1"/>
    <col min="5636" max="5636" width="16.5703125" style="318" customWidth="1"/>
    <col min="5637" max="5637" width="14.42578125" style="318" customWidth="1"/>
    <col min="5638" max="5638" width="15.5703125" style="318" customWidth="1"/>
    <col min="5639" max="5886" width="9.140625" style="318"/>
    <col min="5887" max="5887" width="25.7109375" style="318" customWidth="1"/>
    <col min="5888" max="5888" width="19.42578125" style="318" customWidth="1"/>
    <col min="5889" max="5889" width="18.42578125" style="318" customWidth="1"/>
    <col min="5890" max="5890" width="17.28515625" style="318" customWidth="1"/>
    <col min="5891" max="5891" width="18.42578125" style="318" customWidth="1"/>
    <col min="5892" max="5892" width="16.5703125" style="318" customWidth="1"/>
    <col min="5893" max="5893" width="14.42578125" style="318" customWidth="1"/>
    <col min="5894" max="5894" width="15.5703125" style="318" customWidth="1"/>
    <col min="5895" max="6142" width="9.140625" style="318"/>
    <col min="6143" max="6143" width="25.7109375" style="318" customWidth="1"/>
    <col min="6144" max="6144" width="19.42578125" style="318" customWidth="1"/>
    <col min="6145" max="6145" width="18.42578125" style="318" customWidth="1"/>
    <col min="6146" max="6146" width="17.28515625" style="318" customWidth="1"/>
    <col min="6147" max="6147" width="18.42578125" style="318" customWidth="1"/>
    <col min="6148" max="6148" width="16.5703125" style="318" customWidth="1"/>
    <col min="6149" max="6149" width="14.42578125" style="318" customWidth="1"/>
    <col min="6150" max="6150" width="15.5703125" style="318" customWidth="1"/>
    <col min="6151" max="6398" width="9.140625" style="318"/>
    <col min="6399" max="6399" width="25.7109375" style="318" customWidth="1"/>
    <col min="6400" max="6400" width="19.42578125" style="318" customWidth="1"/>
    <col min="6401" max="6401" width="18.42578125" style="318" customWidth="1"/>
    <col min="6402" max="6402" width="17.28515625" style="318" customWidth="1"/>
    <col min="6403" max="6403" width="18.42578125" style="318" customWidth="1"/>
    <col min="6404" max="6404" width="16.5703125" style="318" customWidth="1"/>
    <col min="6405" max="6405" width="14.42578125" style="318" customWidth="1"/>
    <col min="6406" max="6406" width="15.5703125" style="318" customWidth="1"/>
    <col min="6407" max="6654" width="9.140625" style="318"/>
    <col min="6655" max="6655" width="25.7109375" style="318" customWidth="1"/>
    <col min="6656" max="6656" width="19.42578125" style="318" customWidth="1"/>
    <col min="6657" max="6657" width="18.42578125" style="318" customWidth="1"/>
    <col min="6658" max="6658" width="17.28515625" style="318" customWidth="1"/>
    <col min="6659" max="6659" width="18.42578125" style="318" customWidth="1"/>
    <col min="6660" max="6660" width="16.5703125" style="318" customWidth="1"/>
    <col min="6661" max="6661" width="14.42578125" style="318" customWidth="1"/>
    <col min="6662" max="6662" width="15.5703125" style="318" customWidth="1"/>
    <col min="6663" max="6910" width="9.140625" style="318"/>
    <col min="6911" max="6911" width="25.7109375" style="318" customWidth="1"/>
    <col min="6912" max="6912" width="19.42578125" style="318" customWidth="1"/>
    <col min="6913" max="6913" width="18.42578125" style="318" customWidth="1"/>
    <col min="6914" max="6914" width="17.28515625" style="318" customWidth="1"/>
    <col min="6915" max="6915" width="18.42578125" style="318" customWidth="1"/>
    <col min="6916" max="6916" width="16.5703125" style="318" customWidth="1"/>
    <col min="6917" max="6917" width="14.42578125" style="318" customWidth="1"/>
    <col min="6918" max="6918" width="15.5703125" style="318" customWidth="1"/>
    <col min="6919" max="7166" width="9.140625" style="318"/>
    <col min="7167" max="7167" width="25.7109375" style="318" customWidth="1"/>
    <col min="7168" max="7168" width="19.42578125" style="318" customWidth="1"/>
    <col min="7169" max="7169" width="18.42578125" style="318" customWidth="1"/>
    <col min="7170" max="7170" width="17.28515625" style="318" customWidth="1"/>
    <col min="7171" max="7171" width="18.42578125" style="318" customWidth="1"/>
    <col min="7172" max="7172" width="16.5703125" style="318" customWidth="1"/>
    <col min="7173" max="7173" width="14.42578125" style="318" customWidth="1"/>
    <col min="7174" max="7174" width="15.5703125" style="318" customWidth="1"/>
    <col min="7175" max="7422" width="9.140625" style="318"/>
    <col min="7423" max="7423" width="25.7109375" style="318" customWidth="1"/>
    <col min="7424" max="7424" width="19.42578125" style="318" customWidth="1"/>
    <col min="7425" max="7425" width="18.42578125" style="318" customWidth="1"/>
    <col min="7426" max="7426" width="17.28515625" style="318" customWidth="1"/>
    <col min="7427" max="7427" width="18.42578125" style="318" customWidth="1"/>
    <col min="7428" max="7428" width="16.5703125" style="318" customWidth="1"/>
    <col min="7429" max="7429" width="14.42578125" style="318" customWidth="1"/>
    <col min="7430" max="7430" width="15.5703125" style="318" customWidth="1"/>
    <col min="7431" max="7678" width="9.140625" style="318"/>
    <col min="7679" max="7679" width="25.7109375" style="318" customWidth="1"/>
    <col min="7680" max="7680" width="19.42578125" style="318" customWidth="1"/>
    <col min="7681" max="7681" width="18.42578125" style="318" customWidth="1"/>
    <col min="7682" max="7682" width="17.28515625" style="318" customWidth="1"/>
    <col min="7683" max="7683" width="18.42578125" style="318" customWidth="1"/>
    <col min="7684" max="7684" width="16.5703125" style="318" customWidth="1"/>
    <col min="7685" max="7685" width="14.42578125" style="318" customWidth="1"/>
    <col min="7686" max="7686" width="15.5703125" style="318" customWidth="1"/>
    <col min="7687" max="7934" width="9.140625" style="318"/>
    <col min="7935" max="7935" width="25.7109375" style="318" customWidth="1"/>
    <col min="7936" max="7936" width="19.42578125" style="318" customWidth="1"/>
    <col min="7937" max="7937" width="18.42578125" style="318" customWidth="1"/>
    <col min="7938" max="7938" width="17.28515625" style="318" customWidth="1"/>
    <col min="7939" max="7939" width="18.42578125" style="318" customWidth="1"/>
    <col min="7940" max="7940" width="16.5703125" style="318" customWidth="1"/>
    <col min="7941" max="7941" width="14.42578125" style="318" customWidth="1"/>
    <col min="7942" max="7942" width="15.5703125" style="318" customWidth="1"/>
    <col min="7943" max="8190" width="9.140625" style="318"/>
    <col min="8191" max="8191" width="25.7109375" style="318" customWidth="1"/>
    <col min="8192" max="8192" width="19.42578125" style="318" customWidth="1"/>
    <col min="8193" max="8193" width="18.42578125" style="318" customWidth="1"/>
    <col min="8194" max="8194" width="17.28515625" style="318" customWidth="1"/>
    <col min="8195" max="8195" width="18.42578125" style="318" customWidth="1"/>
    <col min="8196" max="8196" width="16.5703125" style="318" customWidth="1"/>
    <col min="8197" max="8197" width="14.42578125" style="318" customWidth="1"/>
    <col min="8198" max="8198" width="15.5703125" style="318" customWidth="1"/>
    <col min="8199" max="8446" width="9.140625" style="318"/>
    <col min="8447" max="8447" width="25.7109375" style="318" customWidth="1"/>
    <col min="8448" max="8448" width="19.42578125" style="318" customWidth="1"/>
    <col min="8449" max="8449" width="18.42578125" style="318" customWidth="1"/>
    <col min="8450" max="8450" width="17.28515625" style="318" customWidth="1"/>
    <col min="8451" max="8451" width="18.42578125" style="318" customWidth="1"/>
    <col min="8452" max="8452" width="16.5703125" style="318" customWidth="1"/>
    <col min="8453" max="8453" width="14.42578125" style="318" customWidth="1"/>
    <col min="8454" max="8454" width="15.5703125" style="318" customWidth="1"/>
    <col min="8455" max="8702" width="9.140625" style="318"/>
    <col min="8703" max="8703" width="25.7109375" style="318" customWidth="1"/>
    <col min="8704" max="8704" width="19.42578125" style="318" customWidth="1"/>
    <col min="8705" max="8705" width="18.42578125" style="318" customWidth="1"/>
    <col min="8706" max="8706" width="17.28515625" style="318" customWidth="1"/>
    <col min="8707" max="8707" width="18.42578125" style="318" customWidth="1"/>
    <col min="8708" max="8708" width="16.5703125" style="318" customWidth="1"/>
    <col min="8709" max="8709" width="14.42578125" style="318" customWidth="1"/>
    <col min="8710" max="8710" width="15.5703125" style="318" customWidth="1"/>
    <col min="8711" max="8958" width="9.140625" style="318"/>
    <col min="8959" max="8959" width="25.7109375" style="318" customWidth="1"/>
    <col min="8960" max="8960" width="19.42578125" style="318" customWidth="1"/>
    <col min="8961" max="8961" width="18.42578125" style="318" customWidth="1"/>
    <col min="8962" max="8962" width="17.28515625" style="318" customWidth="1"/>
    <col min="8963" max="8963" width="18.42578125" style="318" customWidth="1"/>
    <col min="8964" max="8964" width="16.5703125" style="318" customWidth="1"/>
    <col min="8965" max="8965" width="14.42578125" style="318" customWidth="1"/>
    <col min="8966" max="8966" width="15.5703125" style="318" customWidth="1"/>
    <col min="8967" max="9214" width="9.140625" style="318"/>
    <col min="9215" max="9215" width="25.7109375" style="318" customWidth="1"/>
    <col min="9216" max="9216" width="19.42578125" style="318" customWidth="1"/>
    <col min="9217" max="9217" width="18.42578125" style="318" customWidth="1"/>
    <col min="9218" max="9218" width="17.28515625" style="318" customWidth="1"/>
    <col min="9219" max="9219" width="18.42578125" style="318" customWidth="1"/>
    <col min="9220" max="9220" width="16.5703125" style="318" customWidth="1"/>
    <col min="9221" max="9221" width="14.42578125" style="318" customWidth="1"/>
    <col min="9222" max="9222" width="15.5703125" style="318" customWidth="1"/>
    <col min="9223" max="9470" width="9.140625" style="318"/>
    <col min="9471" max="9471" width="25.7109375" style="318" customWidth="1"/>
    <col min="9472" max="9472" width="19.42578125" style="318" customWidth="1"/>
    <col min="9473" max="9473" width="18.42578125" style="318" customWidth="1"/>
    <col min="9474" max="9474" width="17.28515625" style="318" customWidth="1"/>
    <col min="9475" max="9475" width="18.42578125" style="318" customWidth="1"/>
    <col min="9476" max="9476" width="16.5703125" style="318" customWidth="1"/>
    <col min="9477" max="9477" width="14.42578125" style="318" customWidth="1"/>
    <col min="9478" max="9478" width="15.5703125" style="318" customWidth="1"/>
    <col min="9479" max="9726" width="9.140625" style="318"/>
    <col min="9727" max="9727" width="25.7109375" style="318" customWidth="1"/>
    <col min="9728" max="9728" width="19.42578125" style="318" customWidth="1"/>
    <col min="9729" max="9729" width="18.42578125" style="318" customWidth="1"/>
    <col min="9730" max="9730" width="17.28515625" style="318" customWidth="1"/>
    <col min="9731" max="9731" width="18.42578125" style="318" customWidth="1"/>
    <col min="9732" max="9732" width="16.5703125" style="318" customWidth="1"/>
    <col min="9733" max="9733" width="14.42578125" style="318" customWidth="1"/>
    <col min="9734" max="9734" width="15.5703125" style="318" customWidth="1"/>
    <col min="9735" max="9982" width="9.140625" style="318"/>
    <col min="9983" max="9983" width="25.7109375" style="318" customWidth="1"/>
    <col min="9984" max="9984" width="19.42578125" style="318" customWidth="1"/>
    <col min="9985" max="9985" width="18.42578125" style="318" customWidth="1"/>
    <col min="9986" max="9986" width="17.28515625" style="318" customWidth="1"/>
    <col min="9987" max="9987" width="18.42578125" style="318" customWidth="1"/>
    <col min="9988" max="9988" width="16.5703125" style="318" customWidth="1"/>
    <col min="9989" max="9989" width="14.42578125" style="318" customWidth="1"/>
    <col min="9990" max="9990" width="15.5703125" style="318" customWidth="1"/>
    <col min="9991" max="10238" width="9.140625" style="318"/>
    <col min="10239" max="10239" width="25.7109375" style="318" customWidth="1"/>
    <col min="10240" max="10240" width="19.42578125" style="318" customWidth="1"/>
    <col min="10241" max="10241" width="18.42578125" style="318" customWidth="1"/>
    <col min="10242" max="10242" width="17.28515625" style="318" customWidth="1"/>
    <col min="10243" max="10243" width="18.42578125" style="318" customWidth="1"/>
    <col min="10244" max="10244" width="16.5703125" style="318" customWidth="1"/>
    <col min="10245" max="10245" width="14.42578125" style="318" customWidth="1"/>
    <col min="10246" max="10246" width="15.5703125" style="318" customWidth="1"/>
    <col min="10247" max="10494" width="9.140625" style="318"/>
    <col min="10495" max="10495" width="25.7109375" style="318" customWidth="1"/>
    <col min="10496" max="10496" width="19.42578125" style="318" customWidth="1"/>
    <col min="10497" max="10497" width="18.42578125" style="318" customWidth="1"/>
    <col min="10498" max="10498" width="17.28515625" style="318" customWidth="1"/>
    <col min="10499" max="10499" width="18.42578125" style="318" customWidth="1"/>
    <col min="10500" max="10500" width="16.5703125" style="318" customWidth="1"/>
    <col min="10501" max="10501" width="14.42578125" style="318" customWidth="1"/>
    <col min="10502" max="10502" width="15.5703125" style="318" customWidth="1"/>
    <col min="10503" max="10750" width="9.140625" style="318"/>
    <col min="10751" max="10751" width="25.7109375" style="318" customWidth="1"/>
    <col min="10752" max="10752" width="19.42578125" style="318" customWidth="1"/>
    <col min="10753" max="10753" width="18.42578125" style="318" customWidth="1"/>
    <col min="10754" max="10754" width="17.28515625" style="318" customWidth="1"/>
    <col min="10755" max="10755" width="18.42578125" style="318" customWidth="1"/>
    <col min="10756" max="10756" width="16.5703125" style="318" customWidth="1"/>
    <col min="10757" max="10757" width="14.42578125" style="318" customWidth="1"/>
    <col min="10758" max="10758" width="15.5703125" style="318" customWidth="1"/>
    <col min="10759" max="11006" width="9.140625" style="318"/>
    <col min="11007" max="11007" width="25.7109375" style="318" customWidth="1"/>
    <col min="11008" max="11008" width="19.42578125" style="318" customWidth="1"/>
    <col min="11009" max="11009" width="18.42578125" style="318" customWidth="1"/>
    <col min="11010" max="11010" width="17.28515625" style="318" customWidth="1"/>
    <col min="11011" max="11011" width="18.42578125" style="318" customWidth="1"/>
    <col min="11012" max="11012" width="16.5703125" style="318" customWidth="1"/>
    <col min="11013" max="11013" width="14.42578125" style="318" customWidth="1"/>
    <col min="11014" max="11014" width="15.5703125" style="318" customWidth="1"/>
    <col min="11015" max="11262" width="9.140625" style="318"/>
    <col min="11263" max="11263" width="25.7109375" style="318" customWidth="1"/>
    <col min="11264" max="11264" width="19.42578125" style="318" customWidth="1"/>
    <col min="11265" max="11265" width="18.42578125" style="318" customWidth="1"/>
    <col min="11266" max="11266" width="17.28515625" style="318" customWidth="1"/>
    <col min="11267" max="11267" width="18.42578125" style="318" customWidth="1"/>
    <col min="11268" max="11268" width="16.5703125" style="318" customWidth="1"/>
    <col min="11269" max="11269" width="14.42578125" style="318" customWidth="1"/>
    <col min="11270" max="11270" width="15.5703125" style="318" customWidth="1"/>
    <col min="11271" max="11518" width="9.140625" style="318"/>
    <col min="11519" max="11519" width="25.7109375" style="318" customWidth="1"/>
    <col min="11520" max="11520" width="19.42578125" style="318" customWidth="1"/>
    <col min="11521" max="11521" width="18.42578125" style="318" customWidth="1"/>
    <col min="11522" max="11522" width="17.28515625" style="318" customWidth="1"/>
    <col min="11523" max="11523" width="18.42578125" style="318" customWidth="1"/>
    <col min="11524" max="11524" width="16.5703125" style="318" customWidth="1"/>
    <col min="11525" max="11525" width="14.42578125" style="318" customWidth="1"/>
    <col min="11526" max="11526" width="15.5703125" style="318" customWidth="1"/>
    <col min="11527" max="11774" width="9.140625" style="318"/>
    <col min="11775" max="11775" width="25.7109375" style="318" customWidth="1"/>
    <col min="11776" max="11776" width="19.42578125" style="318" customWidth="1"/>
    <col min="11777" max="11777" width="18.42578125" style="318" customWidth="1"/>
    <col min="11778" max="11778" width="17.28515625" style="318" customWidth="1"/>
    <col min="11779" max="11779" width="18.42578125" style="318" customWidth="1"/>
    <col min="11780" max="11780" width="16.5703125" style="318" customWidth="1"/>
    <col min="11781" max="11781" width="14.42578125" style="318" customWidth="1"/>
    <col min="11782" max="11782" width="15.5703125" style="318" customWidth="1"/>
    <col min="11783" max="12030" width="9.140625" style="318"/>
    <col min="12031" max="12031" width="25.7109375" style="318" customWidth="1"/>
    <col min="12032" max="12032" width="19.42578125" style="318" customWidth="1"/>
    <col min="12033" max="12033" width="18.42578125" style="318" customWidth="1"/>
    <col min="12034" max="12034" width="17.28515625" style="318" customWidth="1"/>
    <col min="12035" max="12035" width="18.42578125" style="318" customWidth="1"/>
    <col min="12036" max="12036" width="16.5703125" style="318" customWidth="1"/>
    <col min="12037" max="12037" width="14.42578125" style="318" customWidth="1"/>
    <col min="12038" max="12038" width="15.5703125" style="318" customWidth="1"/>
    <col min="12039" max="12286" width="9.140625" style="318"/>
    <col min="12287" max="12287" width="25.7109375" style="318" customWidth="1"/>
    <col min="12288" max="12288" width="19.42578125" style="318" customWidth="1"/>
    <col min="12289" max="12289" width="18.42578125" style="318" customWidth="1"/>
    <col min="12290" max="12290" width="17.28515625" style="318" customWidth="1"/>
    <col min="12291" max="12291" width="18.42578125" style="318" customWidth="1"/>
    <col min="12292" max="12292" width="16.5703125" style="318" customWidth="1"/>
    <col min="12293" max="12293" width="14.42578125" style="318" customWidth="1"/>
    <col min="12294" max="12294" width="15.5703125" style="318" customWidth="1"/>
    <col min="12295" max="12542" width="9.140625" style="318"/>
    <col min="12543" max="12543" width="25.7109375" style="318" customWidth="1"/>
    <col min="12544" max="12544" width="19.42578125" style="318" customWidth="1"/>
    <col min="12545" max="12545" width="18.42578125" style="318" customWidth="1"/>
    <col min="12546" max="12546" width="17.28515625" style="318" customWidth="1"/>
    <col min="12547" max="12547" width="18.42578125" style="318" customWidth="1"/>
    <col min="12548" max="12548" width="16.5703125" style="318" customWidth="1"/>
    <col min="12549" max="12549" width="14.42578125" style="318" customWidth="1"/>
    <col min="12550" max="12550" width="15.5703125" style="318" customWidth="1"/>
    <col min="12551" max="12798" width="9.140625" style="318"/>
    <col min="12799" max="12799" width="25.7109375" style="318" customWidth="1"/>
    <col min="12800" max="12800" width="19.42578125" style="318" customWidth="1"/>
    <col min="12801" max="12801" width="18.42578125" style="318" customWidth="1"/>
    <col min="12802" max="12802" width="17.28515625" style="318" customWidth="1"/>
    <col min="12803" max="12803" width="18.42578125" style="318" customWidth="1"/>
    <col min="12804" max="12804" width="16.5703125" style="318" customWidth="1"/>
    <col min="12805" max="12805" width="14.42578125" style="318" customWidth="1"/>
    <col min="12806" max="12806" width="15.5703125" style="318" customWidth="1"/>
    <col min="12807" max="13054" width="9.140625" style="318"/>
    <col min="13055" max="13055" width="25.7109375" style="318" customWidth="1"/>
    <col min="13056" max="13056" width="19.42578125" style="318" customWidth="1"/>
    <col min="13057" max="13057" width="18.42578125" style="318" customWidth="1"/>
    <col min="13058" max="13058" width="17.28515625" style="318" customWidth="1"/>
    <col min="13059" max="13059" width="18.42578125" style="318" customWidth="1"/>
    <col min="13060" max="13060" width="16.5703125" style="318" customWidth="1"/>
    <col min="13061" max="13061" width="14.42578125" style="318" customWidth="1"/>
    <col min="13062" max="13062" width="15.5703125" style="318" customWidth="1"/>
    <col min="13063" max="13310" width="9.140625" style="318"/>
    <col min="13311" max="13311" width="25.7109375" style="318" customWidth="1"/>
    <col min="13312" max="13312" width="19.42578125" style="318" customWidth="1"/>
    <col min="13313" max="13313" width="18.42578125" style="318" customWidth="1"/>
    <col min="13314" max="13314" width="17.28515625" style="318" customWidth="1"/>
    <col min="13315" max="13315" width="18.42578125" style="318" customWidth="1"/>
    <col min="13316" max="13316" width="16.5703125" style="318" customWidth="1"/>
    <col min="13317" max="13317" width="14.42578125" style="318" customWidth="1"/>
    <col min="13318" max="13318" width="15.5703125" style="318" customWidth="1"/>
    <col min="13319" max="13566" width="9.140625" style="318"/>
    <col min="13567" max="13567" width="25.7109375" style="318" customWidth="1"/>
    <col min="13568" max="13568" width="19.42578125" style="318" customWidth="1"/>
    <col min="13569" max="13569" width="18.42578125" style="318" customWidth="1"/>
    <col min="13570" max="13570" width="17.28515625" style="318" customWidth="1"/>
    <col min="13571" max="13571" width="18.42578125" style="318" customWidth="1"/>
    <col min="13572" max="13572" width="16.5703125" style="318" customWidth="1"/>
    <col min="13573" max="13573" width="14.42578125" style="318" customWidth="1"/>
    <col min="13574" max="13574" width="15.5703125" style="318" customWidth="1"/>
    <col min="13575" max="13822" width="9.140625" style="318"/>
    <col min="13823" max="13823" width="25.7109375" style="318" customWidth="1"/>
    <col min="13824" max="13824" width="19.42578125" style="318" customWidth="1"/>
    <col min="13825" max="13825" width="18.42578125" style="318" customWidth="1"/>
    <col min="13826" max="13826" width="17.28515625" style="318" customWidth="1"/>
    <col min="13827" max="13827" width="18.42578125" style="318" customWidth="1"/>
    <col min="13828" max="13828" width="16.5703125" style="318" customWidth="1"/>
    <col min="13829" max="13829" width="14.42578125" style="318" customWidth="1"/>
    <col min="13830" max="13830" width="15.5703125" style="318" customWidth="1"/>
    <col min="13831" max="14078" width="9.140625" style="318"/>
    <col min="14079" max="14079" width="25.7109375" style="318" customWidth="1"/>
    <col min="14080" max="14080" width="19.42578125" style="318" customWidth="1"/>
    <col min="14081" max="14081" width="18.42578125" style="318" customWidth="1"/>
    <col min="14082" max="14082" width="17.28515625" style="318" customWidth="1"/>
    <col min="14083" max="14083" width="18.42578125" style="318" customWidth="1"/>
    <col min="14084" max="14084" width="16.5703125" style="318" customWidth="1"/>
    <col min="14085" max="14085" width="14.42578125" style="318" customWidth="1"/>
    <col min="14086" max="14086" width="15.5703125" style="318" customWidth="1"/>
    <col min="14087" max="14334" width="9.140625" style="318"/>
    <col min="14335" max="14335" width="25.7109375" style="318" customWidth="1"/>
    <col min="14336" max="14336" width="19.42578125" style="318" customWidth="1"/>
    <col min="14337" max="14337" width="18.42578125" style="318" customWidth="1"/>
    <col min="14338" max="14338" width="17.28515625" style="318" customWidth="1"/>
    <col min="14339" max="14339" width="18.42578125" style="318" customWidth="1"/>
    <col min="14340" max="14340" width="16.5703125" style="318" customWidth="1"/>
    <col min="14341" max="14341" width="14.42578125" style="318" customWidth="1"/>
    <col min="14342" max="14342" width="15.5703125" style="318" customWidth="1"/>
    <col min="14343" max="14590" width="9.140625" style="318"/>
    <col min="14591" max="14591" width="25.7109375" style="318" customWidth="1"/>
    <col min="14592" max="14592" width="19.42578125" style="318" customWidth="1"/>
    <col min="14593" max="14593" width="18.42578125" style="318" customWidth="1"/>
    <col min="14594" max="14594" width="17.28515625" style="318" customWidth="1"/>
    <col min="14595" max="14595" width="18.42578125" style="318" customWidth="1"/>
    <col min="14596" max="14596" width="16.5703125" style="318" customWidth="1"/>
    <col min="14597" max="14597" width="14.42578125" style="318" customWidth="1"/>
    <col min="14598" max="14598" width="15.5703125" style="318" customWidth="1"/>
    <col min="14599" max="14846" width="9.140625" style="318"/>
    <col min="14847" max="14847" width="25.7109375" style="318" customWidth="1"/>
    <col min="14848" max="14848" width="19.42578125" style="318" customWidth="1"/>
    <col min="14849" max="14849" width="18.42578125" style="318" customWidth="1"/>
    <col min="14850" max="14850" width="17.28515625" style="318" customWidth="1"/>
    <col min="14851" max="14851" width="18.42578125" style="318" customWidth="1"/>
    <col min="14852" max="14852" width="16.5703125" style="318" customWidth="1"/>
    <col min="14853" max="14853" width="14.42578125" style="318" customWidth="1"/>
    <col min="14854" max="14854" width="15.5703125" style="318" customWidth="1"/>
    <col min="14855" max="15102" width="9.140625" style="318"/>
    <col min="15103" max="15103" width="25.7109375" style="318" customWidth="1"/>
    <col min="15104" max="15104" width="19.42578125" style="318" customWidth="1"/>
    <col min="15105" max="15105" width="18.42578125" style="318" customWidth="1"/>
    <col min="15106" max="15106" width="17.28515625" style="318" customWidth="1"/>
    <col min="15107" max="15107" width="18.42578125" style="318" customWidth="1"/>
    <col min="15108" max="15108" width="16.5703125" style="318" customWidth="1"/>
    <col min="15109" max="15109" width="14.42578125" style="318" customWidth="1"/>
    <col min="15110" max="15110" width="15.5703125" style="318" customWidth="1"/>
    <col min="15111" max="15358" width="9.140625" style="318"/>
    <col min="15359" max="15359" width="25.7109375" style="318" customWidth="1"/>
    <col min="15360" max="15360" width="19.42578125" style="318" customWidth="1"/>
    <col min="15361" max="15361" width="18.42578125" style="318" customWidth="1"/>
    <col min="15362" max="15362" width="17.28515625" style="318" customWidth="1"/>
    <col min="15363" max="15363" width="18.42578125" style="318" customWidth="1"/>
    <col min="15364" max="15364" width="16.5703125" style="318" customWidth="1"/>
    <col min="15365" max="15365" width="14.42578125" style="318" customWidth="1"/>
    <col min="15366" max="15366" width="15.5703125" style="318" customWidth="1"/>
    <col min="15367" max="15614" width="9.140625" style="318"/>
    <col min="15615" max="15615" width="25.7109375" style="318" customWidth="1"/>
    <col min="15616" max="15616" width="19.42578125" style="318" customWidth="1"/>
    <col min="15617" max="15617" width="18.42578125" style="318" customWidth="1"/>
    <col min="15618" max="15618" width="17.28515625" style="318" customWidth="1"/>
    <col min="15619" max="15619" width="18.42578125" style="318" customWidth="1"/>
    <col min="15620" max="15620" width="16.5703125" style="318" customWidth="1"/>
    <col min="15621" max="15621" width="14.42578125" style="318" customWidth="1"/>
    <col min="15622" max="15622" width="15.5703125" style="318" customWidth="1"/>
    <col min="15623" max="15870" width="9.140625" style="318"/>
    <col min="15871" max="15871" width="25.7109375" style="318" customWidth="1"/>
    <col min="15872" max="15872" width="19.42578125" style="318" customWidth="1"/>
    <col min="15873" max="15873" width="18.42578125" style="318" customWidth="1"/>
    <col min="15874" max="15874" width="17.28515625" style="318" customWidth="1"/>
    <col min="15875" max="15875" width="18.42578125" style="318" customWidth="1"/>
    <col min="15876" max="15876" width="16.5703125" style="318" customWidth="1"/>
    <col min="15877" max="15877" width="14.42578125" style="318" customWidth="1"/>
    <col min="15878" max="15878" width="15.5703125" style="318" customWidth="1"/>
    <col min="15879" max="16126" width="9.140625" style="318"/>
    <col min="16127" max="16127" width="25.7109375" style="318" customWidth="1"/>
    <col min="16128" max="16128" width="19.42578125" style="318" customWidth="1"/>
    <col min="16129" max="16129" width="18.42578125" style="318" customWidth="1"/>
    <col min="16130" max="16130" width="17.28515625" style="318" customWidth="1"/>
    <col min="16131" max="16131" width="18.42578125" style="318" customWidth="1"/>
    <col min="16132" max="16132" width="16.5703125" style="318" customWidth="1"/>
    <col min="16133" max="16133" width="14.42578125" style="318" customWidth="1"/>
    <col min="16134" max="16134" width="15.5703125" style="318" customWidth="1"/>
    <col min="16135" max="16384" width="9.140625" style="318"/>
  </cols>
  <sheetData>
    <row r="1" spans="1:6" x14ac:dyDescent="0.25">
      <c r="A1" s="636" t="s">
        <v>101</v>
      </c>
      <c r="B1" s="636"/>
      <c r="C1" s="636"/>
      <c r="D1" s="636"/>
      <c r="E1" s="636"/>
      <c r="F1" s="636"/>
    </row>
    <row r="2" spans="1:6" x14ac:dyDescent="0.25">
      <c r="A2" s="636" t="s">
        <v>197</v>
      </c>
      <c r="B2" s="636"/>
      <c r="C2" s="636"/>
      <c r="D2" s="636"/>
      <c r="E2" s="636"/>
      <c r="F2" s="636"/>
    </row>
    <row r="3" spans="1:6" x14ac:dyDescent="0.25">
      <c r="A3" s="636" t="s">
        <v>161</v>
      </c>
      <c r="B3" s="636"/>
      <c r="C3" s="636"/>
      <c r="D3" s="636"/>
      <c r="E3" s="636"/>
      <c r="F3" s="636"/>
    </row>
    <row r="5" spans="1:6" x14ac:dyDescent="0.25">
      <c r="A5" s="319" t="s">
        <v>162</v>
      </c>
      <c r="B5" s="651" t="s">
        <v>163</v>
      </c>
      <c r="C5" s="651"/>
      <c r="D5" s="651"/>
      <c r="E5" s="651"/>
      <c r="F5" s="651"/>
    </row>
    <row r="6" spans="1:6" ht="15.75" thickBot="1" x14ac:dyDescent="0.3">
      <c r="B6" s="652"/>
      <c r="C6" s="652"/>
      <c r="D6" s="652"/>
      <c r="E6" s="652"/>
      <c r="F6" s="652"/>
    </row>
    <row r="7" spans="1:6" s="320" customFormat="1" ht="15.75" thickTop="1" x14ac:dyDescent="0.25">
      <c r="A7" s="637" t="s">
        <v>164</v>
      </c>
      <c r="B7" s="640" t="s">
        <v>198</v>
      </c>
      <c r="C7" s="643" t="s">
        <v>166</v>
      </c>
      <c r="D7" s="640" t="s">
        <v>167</v>
      </c>
      <c r="E7" s="640" t="s">
        <v>168</v>
      </c>
      <c r="F7" s="653" t="s">
        <v>169</v>
      </c>
    </row>
    <row r="8" spans="1:6" s="320" customFormat="1" ht="15.75" thickBot="1" x14ac:dyDescent="0.3">
      <c r="A8" s="639"/>
      <c r="B8" s="642"/>
      <c r="C8" s="645"/>
      <c r="D8" s="642"/>
      <c r="E8" s="642"/>
      <c r="F8" s="654"/>
    </row>
    <row r="9" spans="1:6" s="320" customFormat="1" ht="14.25" customHeight="1" thickTop="1" x14ac:dyDescent="0.25">
      <c r="A9" s="367">
        <v>1</v>
      </c>
      <c r="B9" s="368">
        <v>2</v>
      </c>
      <c r="C9" s="369">
        <v>3</v>
      </c>
      <c r="D9" s="368">
        <v>4</v>
      </c>
      <c r="E9" s="368">
        <v>5</v>
      </c>
      <c r="F9" s="370" t="s">
        <v>199</v>
      </c>
    </row>
    <row r="10" spans="1:6" x14ac:dyDescent="0.25">
      <c r="A10" s="371">
        <v>1</v>
      </c>
      <c r="B10" s="327" t="s">
        <v>200</v>
      </c>
      <c r="C10" s="328"/>
      <c r="D10" s="327"/>
      <c r="E10" s="327"/>
      <c r="F10" s="329"/>
    </row>
    <row r="11" spans="1:6" x14ac:dyDescent="0.25">
      <c r="A11" s="371">
        <f>++A10+1</f>
        <v>2</v>
      </c>
      <c r="B11" s="327" t="s">
        <v>201</v>
      </c>
      <c r="C11" s="328"/>
      <c r="D11" s="327"/>
      <c r="E11" s="327"/>
      <c r="F11" s="329"/>
    </row>
    <row r="12" spans="1:6" x14ac:dyDescent="0.25">
      <c r="A12" s="371">
        <f t="shared" ref="A12:A14" si="0">++A11+1</f>
        <v>3</v>
      </c>
      <c r="B12" s="327" t="s">
        <v>202</v>
      </c>
      <c r="C12" s="328"/>
      <c r="D12" s="327"/>
      <c r="E12" s="327"/>
      <c r="F12" s="329"/>
    </row>
    <row r="13" spans="1:6" x14ac:dyDescent="0.25">
      <c r="A13" s="371">
        <f t="shared" si="0"/>
        <v>4</v>
      </c>
      <c r="B13" s="327" t="s">
        <v>203</v>
      </c>
      <c r="C13" s="328"/>
      <c r="D13" s="327"/>
      <c r="E13" s="327"/>
      <c r="F13" s="329"/>
    </row>
    <row r="14" spans="1:6" x14ac:dyDescent="0.25">
      <c r="A14" s="371">
        <f t="shared" si="0"/>
        <v>5</v>
      </c>
      <c r="B14" s="327" t="s">
        <v>204</v>
      </c>
      <c r="C14" s="328"/>
      <c r="D14" s="327"/>
      <c r="E14" s="327"/>
      <c r="F14" s="329"/>
    </row>
    <row r="15" spans="1:6" x14ac:dyDescent="0.25">
      <c r="A15" s="326"/>
      <c r="B15" s="327"/>
      <c r="C15" s="328"/>
      <c r="D15" s="327"/>
      <c r="E15" s="327"/>
      <c r="F15" s="329"/>
    </row>
    <row r="16" spans="1:6" x14ac:dyDescent="0.25">
      <c r="A16" s="326"/>
      <c r="B16" s="327"/>
      <c r="C16" s="328"/>
      <c r="D16" s="327"/>
      <c r="E16" s="327"/>
      <c r="F16" s="329"/>
    </row>
    <row r="17" spans="1:7" x14ac:dyDescent="0.25">
      <c r="A17" s="326"/>
      <c r="B17" s="327"/>
      <c r="C17" s="328"/>
      <c r="D17" s="327"/>
      <c r="E17" s="327"/>
      <c r="F17" s="329"/>
    </row>
    <row r="18" spans="1:7" x14ac:dyDescent="0.25">
      <c r="A18" s="326"/>
      <c r="B18" s="327"/>
      <c r="C18" s="328"/>
      <c r="D18" s="327"/>
      <c r="E18" s="327"/>
      <c r="F18" s="329"/>
    </row>
    <row r="19" spans="1:7" ht="15.75" thickBot="1" x14ac:dyDescent="0.3">
      <c r="A19" s="326"/>
      <c r="B19" s="327"/>
      <c r="C19" s="328"/>
      <c r="D19" s="327"/>
      <c r="E19" s="327"/>
      <c r="F19" s="329"/>
    </row>
    <row r="20" spans="1:7" ht="16.5" thickTop="1" thickBot="1" x14ac:dyDescent="0.3">
      <c r="A20" s="332"/>
      <c r="B20" s="333" t="s">
        <v>179</v>
      </c>
      <c r="C20" s="334"/>
      <c r="D20" s="335"/>
      <c r="E20" s="335"/>
      <c r="F20" s="336"/>
    </row>
    <row r="21" spans="1:7" ht="15.75" thickTop="1" x14ac:dyDescent="0.25">
      <c r="A21" s="328"/>
      <c r="B21" s="340"/>
      <c r="C21" s="328"/>
      <c r="D21" s="328"/>
      <c r="E21" s="328"/>
      <c r="F21" s="328"/>
    </row>
    <row r="22" spans="1:7" x14ac:dyDescent="0.25">
      <c r="C22" s="649" t="s">
        <v>183</v>
      </c>
      <c r="D22" s="649"/>
      <c r="E22" s="649"/>
      <c r="F22" s="649"/>
    </row>
    <row r="23" spans="1:7" x14ac:dyDescent="0.25">
      <c r="C23" s="649" t="s">
        <v>184</v>
      </c>
      <c r="D23" s="649"/>
      <c r="E23" s="649"/>
      <c r="F23" s="649"/>
    </row>
    <row r="24" spans="1:7" x14ac:dyDescent="0.25">
      <c r="D24" s="341"/>
    </row>
    <row r="25" spans="1:7" x14ac:dyDescent="0.25">
      <c r="D25" s="341"/>
    </row>
    <row r="26" spans="1:7" x14ac:dyDescent="0.25">
      <c r="D26" s="341"/>
    </row>
    <row r="27" spans="1:7" x14ac:dyDescent="0.25">
      <c r="D27" s="341"/>
    </row>
    <row r="28" spans="1:7" x14ac:dyDescent="0.25">
      <c r="C28" s="650" t="s">
        <v>185</v>
      </c>
      <c r="D28" s="650"/>
      <c r="E28" s="650"/>
      <c r="F28" s="650"/>
    </row>
    <row r="29" spans="1:7" customFormat="1" x14ac:dyDescent="0.25">
      <c r="C29" s="649" t="s">
        <v>186</v>
      </c>
      <c r="D29" s="649"/>
      <c r="E29" s="649"/>
      <c r="F29" s="649"/>
      <c r="G29" s="348"/>
    </row>
    <row r="30" spans="1:7" x14ac:dyDescent="0.25">
      <c r="E30" s="341"/>
    </row>
  </sheetData>
  <mergeCells count="14">
    <mergeCell ref="C22:F22"/>
    <mergeCell ref="C23:F23"/>
    <mergeCell ref="C28:F28"/>
    <mergeCell ref="C29:F29"/>
    <mergeCell ref="A1:F1"/>
    <mergeCell ref="A2:F2"/>
    <mergeCell ref="A3:F3"/>
    <mergeCell ref="B5:F6"/>
    <mergeCell ref="A7:A8"/>
    <mergeCell ref="B7:B8"/>
    <mergeCell ref="C7:C8"/>
    <mergeCell ref="D7:D8"/>
    <mergeCell ref="E7:E8"/>
    <mergeCell ref="F7:F8"/>
  </mergeCells>
  <printOptions horizontalCentered="1"/>
  <pageMargins left="0.70866141732283472" right="0.11811023622047245" top="0.74803149606299213" bottom="0.74803149606299213" header="0.31496062992125984" footer="0.31496062992125984"/>
  <pageSetup paperSize="2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"/>
  <sheetViews>
    <sheetView topLeftCell="A5" workbookViewId="0">
      <selection activeCell="L10" sqref="L10"/>
    </sheetView>
  </sheetViews>
  <sheetFormatPr defaultRowHeight="15" x14ac:dyDescent="0.25"/>
  <cols>
    <col min="1" max="1" width="7.140625" style="318" customWidth="1"/>
    <col min="2" max="2" width="28.28515625" style="318" customWidth="1"/>
    <col min="3" max="6" width="14.85546875" style="318" customWidth="1"/>
    <col min="7" max="254" width="9.140625" style="318"/>
    <col min="255" max="255" width="25.7109375" style="318" customWidth="1"/>
    <col min="256" max="256" width="19.42578125" style="318" customWidth="1"/>
    <col min="257" max="257" width="18.42578125" style="318" customWidth="1"/>
    <col min="258" max="258" width="17.28515625" style="318" customWidth="1"/>
    <col min="259" max="259" width="18.42578125" style="318" customWidth="1"/>
    <col min="260" max="260" width="16.5703125" style="318" customWidth="1"/>
    <col min="261" max="261" width="14.42578125" style="318" customWidth="1"/>
    <col min="262" max="262" width="15.5703125" style="318" customWidth="1"/>
    <col min="263" max="510" width="9.140625" style="318"/>
    <col min="511" max="511" width="25.7109375" style="318" customWidth="1"/>
    <col min="512" max="512" width="19.42578125" style="318" customWidth="1"/>
    <col min="513" max="513" width="18.42578125" style="318" customWidth="1"/>
    <col min="514" max="514" width="17.28515625" style="318" customWidth="1"/>
    <col min="515" max="515" width="18.42578125" style="318" customWidth="1"/>
    <col min="516" max="516" width="16.5703125" style="318" customWidth="1"/>
    <col min="517" max="517" width="14.42578125" style="318" customWidth="1"/>
    <col min="518" max="518" width="15.5703125" style="318" customWidth="1"/>
    <col min="519" max="766" width="9.140625" style="318"/>
    <col min="767" max="767" width="25.7109375" style="318" customWidth="1"/>
    <col min="768" max="768" width="19.42578125" style="318" customWidth="1"/>
    <col min="769" max="769" width="18.42578125" style="318" customWidth="1"/>
    <col min="770" max="770" width="17.28515625" style="318" customWidth="1"/>
    <col min="771" max="771" width="18.42578125" style="318" customWidth="1"/>
    <col min="772" max="772" width="16.5703125" style="318" customWidth="1"/>
    <col min="773" max="773" width="14.42578125" style="318" customWidth="1"/>
    <col min="774" max="774" width="15.5703125" style="318" customWidth="1"/>
    <col min="775" max="1022" width="9.140625" style="318"/>
    <col min="1023" max="1023" width="25.7109375" style="318" customWidth="1"/>
    <col min="1024" max="1024" width="19.42578125" style="318" customWidth="1"/>
    <col min="1025" max="1025" width="18.42578125" style="318" customWidth="1"/>
    <col min="1026" max="1026" width="17.28515625" style="318" customWidth="1"/>
    <col min="1027" max="1027" width="18.42578125" style="318" customWidth="1"/>
    <col min="1028" max="1028" width="16.5703125" style="318" customWidth="1"/>
    <col min="1029" max="1029" width="14.42578125" style="318" customWidth="1"/>
    <col min="1030" max="1030" width="15.5703125" style="318" customWidth="1"/>
    <col min="1031" max="1278" width="9.140625" style="318"/>
    <col min="1279" max="1279" width="25.7109375" style="318" customWidth="1"/>
    <col min="1280" max="1280" width="19.42578125" style="318" customWidth="1"/>
    <col min="1281" max="1281" width="18.42578125" style="318" customWidth="1"/>
    <col min="1282" max="1282" width="17.28515625" style="318" customWidth="1"/>
    <col min="1283" max="1283" width="18.42578125" style="318" customWidth="1"/>
    <col min="1284" max="1284" width="16.5703125" style="318" customWidth="1"/>
    <col min="1285" max="1285" width="14.42578125" style="318" customWidth="1"/>
    <col min="1286" max="1286" width="15.5703125" style="318" customWidth="1"/>
    <col min="1287" max="1534" width="9.140625" style="318"/>
    <col min="1535" max="1535" width="25.7109375" style="318" customWidth="1"/>
    <col min="1536" max="1536" width="19.42578125" style="318" customWidth="1"/>
    <col min="1537" max="1537" width="18.42578125" style="318" customWidth="1"/>
    <col min="1538" max="1538" width="17.28515625" style="318" customWidth="1"/>
    <col min="1539" max="1539" width="18.42578125" style="318" customWidth="1"/>
    <col min="1540" max="1540" width="16.5703125" style="318" customWidth="1"/>
    <col min="1541" max="1541" width="14.42578125" style="318" customWidth="1"/>
    <col min="1542" max="1542" width="15.5703125" style="318" customWidth="1"/>
    <col min="1543" max="1790" width="9.140625" style="318"/>
    <col min="1791" max="1791" width="25.7109375" style="318" customWidth="1"/>
    <col min="1792" max="1792" width="19.42578125" style="318" customWidth="1"/>
    <col min="1793" max="1793" width="18.42578125" style="318" customWidth="1"/>
    <col min="1794" max="1794" width="17.28515625" style="318" customWidth="1"/>
    <col min="1795" max="1795" width="18.42578125" style="318" customWidth="1"/>
    <col min="1796" max="1796" width="16.5703125" style="318" customWidth="1"/>
    <col min="1797" max="1797" width="14.42578125" style="318" customWidth="1"/>
    <col min="1798" max="1798" width="15.5703125" style="318" customWidth="1"/>
    <col min="1799" max="2046" width="9.140625" style="318"/>
    <col min="2047" max="2047" width="25.7109375" style="318" customWidth="1"/>
    <col min="2048" max="2048" width="19.42578125" style="318" customWidth="1"/>
    <col min="2049" max="2049" width="18.42578125" style="318" customWidth="1"/>
    <col min="2050" max="2050" width="17.28515625" style="318" customWidth="1"/>
    <col min="2051" max="2051" width="18.42578125" style="318" customWidth="1"/>
    <col min="2052" max="2052" width="16.5703125" style="318" customWidth="1"/>
    <col min="2053" max="2053" width="14.42578125" style="318" customWidth="1"/>
    <col min="2054" max="2054" width="15.5703125" style="318" customWidth="1"/>
    <col min="2055" max="2302" width="9.140625" style="318"/>
    <col min="2303" max="2303" width="25.7109375" style="318" customWidth="1"/>
    <col min="2304" max="2304" width="19.42578125" style="318" customWidth="1"/>
    <col min="2305" max="2305" width="18.42578125" style="318" customWidth="1"/>
    <col min="2306" max="2306" width="17.28515625" style="318" customWidth="1"/>
    <col min="2307" max="2307" width="18.42578125" style="318" customWidth="1"/>
    <col min="2308" max="2308" width="16.5703125" style="318" customWidth="1"/>
    <col min="2309" max="2309" width="14.42578125" style="318" customWidth="1"/>
    <col min="2310" max="2310" width="15.5703125" style="318" customWidth="1"/>
    <col min="2311" max="2558" width="9.140625" style="318"/>
    <col min="2559" max="2559" width="25.7109375" style="318" customWidth="1"/>
    <col min="2560" max="2560" width="19.42578125" style="318" customWidth="1"/>
    <col min="2561" max="2561" width="18.42578125" style="318" customWidth="1"/>
    <col min="2562" max="2562" width="17.28515625" style="318" customWidth="1"/>
    <col min="2563" max="2563" width="18.42578125" style="318" customWidth="1"/>
    <col min="2564" max="2564" width="16.5703125" style="318" customWidth="1"/>
    <col min="2565" max="2565" width="14.42578125" style="318" customWidth="1"/>
    <col min="2566" max="2566" width="15.5703125" style="318" customWidth="1"/>
    <col min="2567" max="2814" width="9.140625" style="318"/>
    <col min="2815" max="2815" width="25.7109375" style="318" customWidth="1"/>
    <col min="2816" max="2816" width="19.42578125" style="318" customWidth="1"/>
    <col min="2817" max="2817" width="18.42578125" style="318" customWidth="1"/>
    <col min="2818" max="2818" width="17.28515625" style="318" customWidth="1"/>
    <col min="2819" max="2819" width="18.42578125" style="318" customWidth="1"/>
    <col min="2820" max="2820" width="16.5703125" style="318" customWidth="1"/>
    <col min="2821" max="2821" width="14.42578125" style="318" customWidth="1"/>
    <col min="2822" max="2822" width="15.5703125" style="318" customWidth="1"/>
    <col min="2823" max="3070" width="9.140625" style="318"/>
    <col min="3071" max="3071" width="25.7109375" style="318" customWidth="1"/>
    <col min="3072" max="3072" width="19.42578125" style="318" customWidth="1"/>
    <col min="3073" max="3073" width="18.42578125" style="318" customWidth="1"/>
    <col min="3074" max="3074" width="17.28515625" style="318" customWidth="1"/>
    <col min="3075" max="3075" width="18.42578125" style="318" customWidth="1"/>
    <col min="3076" max="3076" width="16.5703125" style="318" customWidth="1"/>
    <col min="3077" max="3077" width="14.42578125" style="318" customWidth="1"/>
    <col min="3078" max="3078" width="15.5703125" style="318" customWidth="1"/>
    <col min="3079" max="3326" width="9.140625" style="318"/>
    <col min="3327" max="3327" width="25.7109375" style="318" customWidth="1"/>
    <col min="3328" max="3328" width="19.42578125" style="318" customWidth="1"/>
    <col min="3329" max="3329" width="18.42578125" style="318" customWidth="1"/>
    <col min="3330" max="3330" width="17.28515625" style="318" customWidth="1"/>
    <col min="3331" max="3331" width="18.42578125" style="318" customWidth="1"/>
    <col min="3332" max="3332" width="16.5703125" style="318" customWidth="1"/>
    <col min="3333" max="3333" width="14.42578125" style="318" customWidth="1"/>
    <col min="3334" max="3334" width="15.5703125" style="318" customWidth="1"/>
    <col min="3335" max="3582" width="9.140625" style="318"/>
    <col min="3583" max="3583" width="25.7109375" style="318" customWidth="1"/>
    <col min="3584" max="3584" width="19.42578125" style="318" customWidth="1"/>
    <col min="3585" max="3585" width="18.42578125" style="318" customWidth="1"/>
    <col min="3586" max="3586" width="17.28515625" style="318" customWidth="1"/>
    <col min="3587" max="3587" width="18.42578125" style="318" customWidth="1"/>
    <col min="3588" max="3588" width="16.5703125" style="318" customWidth="1"/>
    <col min="3589" max="3589" width="14.42578125" style="318" customWidth="1"/>
    <col min="3590" max="3590" width="15.5703125" style="318" customWidth="1"/>
    <col min="3591" max="3838" width="9.140625" style="318"/>
    <col min="3839" max="3839" width="25.7109375" style="318" customWidth="1"/>
    <col min="3840" max="3840" width="19.42578125" style="318" customWidth="1"/>
    <col min="3841" max="3841" width="18.42578125" style="318" customWidth="1"/>
    <col min="3842" max="3842" width="17.28515625" style="318" customWidth="1"/>
    <col min="3843" max="3843" width="18.42578125" style="318" customWidth="1"/>
    <col min="3844" max="3844" width="16.5703125" style="318" customWidth="1"/>
    <col min="3845" max="3845" width="14.42578125" style="318" customWidth="1"/>
    <col min="3846" max="3846" width="15.5703125" style="318" customWidth="1"/>
    <col min="3847" max="4094" width="9.140625" style="318"/>
    <col min="4095" max="4095" width="25.7109375" style="318" customWidth="1"/>
    <col min="4096" max="4096" width="19.42578125" style="318" customWidth="1"/>
    <col min="4097" max="4097" width="18.42578125" style="318" customWidth="1"/>
    <col min="4098" max="4098" width="17.28515625" style="318" customWidth="1"/>
    <col min="4099" max="4099" width="18.42578125" style="318" customWidth="1"/>
    <col min="4100" max="4100" width="16.5703125" style="318" customWidth="1"/>
    <col min="4101" max="4101" width="14.42578125" style="318" customWidth="1"/>
    <col min="4102" max="4102" width="15.5703125" style="318" customWidth="1"/>
    <col min="4103" max="4350" width="9.140625" style="318"/>
    <col min="4351" max="4351" width="25.7109375" style="318" customWidth="1"/>
    <col min="4352" max="4352" width="19.42578125" style="318" customWidth="1"/>
    <col min="4353" max="4353" width="18.42578125" style="318" customWidth="1"/>
    <col min="4354" max="4354" width="17.28515625" style="318" customWidth="1"/>
    <col min="4355" max="4355" width="18.42578125" style="318" customWidth="1"/>
    <col min="4356" max="4356" width="16.5703125" style="318" customWidth="1"/>
    <col min="4357" max="4357" width="14.42578125" style="318" customWidth="1"/>
    <col min="4358" max="4358" width="15.5703125" style="318" customWidth="1"/>
    <col min="4359" max="4606" width="9.140625" style="318"/>
    <col min="4607" max="4607" width="25.7109375" style="318" customWidth="1"/>
    <col min="4608" max="4608" width="19.42578125" style="318" customWidth="1"/>
    <col min="4609" max="4609" width="18.42578125" style="318" customWidth="1"/>
    <col min="4610" max="4610" width="17.28515625" style="318" customWidth="1"/>
    <col min="4611" max="4611" width="18.42578125" style="318" customWidth="1"/>
    <col min="4612" max="4612" width="16.5703125" style="318" customWidth="1"/>
    <col min="4613" max="4613" width="14.42578125" style="318" customWidth="1"/>
    <col min="4614" max="4614" width="15.5703125" style="318" customWidth="1"/>
    <col min="4615" max="4862" width="9.140625" style="318"/>
    <col min="4863" max="4863" width="25.7109375" style="318" customWidth="1"/>
    <col min="4864" max="4864" width="19.42578125" style="318" customWidth="1"/>
    <col min="4865" max="4865" width="18.42578125" style="318" customWidth="1"/>
    <col min="4866" max="4866" width="17.28515625" style="318" customWidth="1"/>
    <col min="4867" max="4867" width="18.42578125" style="318" customWidth="1"/>
    <col min="4868" max="4868" width="16.5703125" style="318" customWidth="1"/>
    <col min="4869" max="4869" width="14.42578125" style="318" customWidth="1"/>
    <col min="4870" max="4870" width="15.5703125" style="318" customWidth="1"/>
    <col min="4871" max="5118" width="9.140625" style="318"/>
    <col min="5119" max="5119" width="25.7109375" style="318" customWidth="1"/>
    <col min="5120" max="5120" width="19.42578125" style="318" customWidth="1"/>
    <col min="5121" max="5121" width="18.42578125" style="318" customWidth="1"/>
    <col min="5122" max="5122" width="17.28515625" style="318" customWidth="1"/>
    <col min="5123" max="5123" width="18.42578125" style="318" customWidth="1"/>
    <col min="5124" max="5124" width="16.5703125" style="318" customWidth="1"/>
    <col min="5125" max="5125" width="14.42578125" style="318" customWidth="1"/>
    <col min="5126" max="5126" width="15.5703125" style="318" customWidth="1"/>
    <col min="5127" max="5374" width="9.140625" style="318"/>
    <col min="5375" max="5375" width="25.7109375" style="318" customWidth="1"/>
    <col min="5376" max="5376" width="19.42578125" style="318" customWidth="1"/>
    <col min="5377" max="5377" width="18.42578125" style="318" customWidth="1"/>
    <col min="5378" max="5378" width="17.28515625" style="318" customWidth="1"/>
    <col min="5379" max="5379" width="18.42578125" style="318" customWidth="1"/>
    <col min="5380" max="5380" width="16.5703125" style="318" customWidth="1"/>
    <col min="5381" max="5381" width="14.42578125" style="318" customWidth="1"/>
    <col min="5382" max="5382" width="15.5703125" style="318" customWidth="1"/>
    <col min="5383" max="5630" width="9.140625" style="318"/>
    <col min="5631" max="5631" width="25.7109375" style="318" customWidth="1"/>
    <col min="5632" max="5632" width="19.42578125" style="318" customWidth="1"/>
    <col min="5633" max="5633" width="18.42578125" style="318" customWidth="1"/>
    <col min="5634" max="5634" width="17.28515625" style="318" customWidth="1"/>
    <col min="5635" max="5635" width="18.42578125" style="318" customWidth="1"/>
    <col min="5636" max="5636" width="16.5703125" style="318" customWidth="1"/>
    <col min="5637" max="5637" width="14.42578125" style="318" customWidth="1"/>
    <col min="5638" max="5638" width="15.5703125" style="318" customWidth="1"/>
    <col min="5639" max="5886" width="9.140625" style="318"/>
    <col min="5887" max="5887" width="25.7109375" style="318" customWidth="1"/>
    <col min="5888" max="5888" width="19.42578125" style="318" customWidth="1"/>
    <col min="5889" max="5889" width="18.42578125" style="318" customWidth="1"/>
    <col min="5890" max="5890" width="17.28515625" style="318" customWidth="1"/>
    <col min="5891" max="5891" width="18.42578125" style="318" customWidth="1"/>
    <col min="5892" max="5892" width="16.5703125" style="318" customWidth="1"/>
    <col min="5893" max="5893" width="14.42578125" style="318" customWidth="1"/>
    <col min="5894" max="5894" width="15.5703125" style="318" customWidth="1"/>
    <col min="5895" max="6142" width="9.140625" style="318"/>
    <col min="6143" max="6143" width="25.7109375" style="318" customWidth="1"/>
    <col min="6144" max="6144" width="19.42578125" style="318" customWidth="1"/>
    <col min="6145" max="6145" width="18.42578125" style="318" customWidth="1"/>
    <col min="6146" max="6146" width="17.28515625" style="318" customWidth="1"/>
    <col min="6147" max="6147" width="18.42578125" style="318" customWidth="1"/>
    <col min="6148" max="6148" width="16.5703125" style="318" customWidth="1"/>
    <col min="6149" max="6149" width="14.42578125" style="318" customWidth="1"/>
    <col min="6150" max="6150" width="15.5703125" style="318" customWidth="1"/>
    <col min="6151" max="6398" width="9.140625" style="318"/>
    <col min="6399" max="6399" width="25.7109375" style="318" customWidth="1"/>
    <col min="6400" max="6400" width="19.42578125" style="318" customWidth="1"/>
    <col min="6401" max="6401" width="18.42578125" style="318" customWidth="1"/>
    <col min="6402" max="6402" width="17.28515625" style="318" customWidth="1"/>
    <col min="6403" max="6403" width="18.42578125" style="318" customWidth="1"/>
    <col min="6404" max="6404" width="16.5703125" style="318" customWidth="1"/>
    <col min="6405" max="6405" width="14.42578125" style="318" customWidth="1"/>
    <col min="6406" max="6406" width="15.5703125" style="318" customWidth="1"/>
    <col min="6407" max="6654" width="9.140625" style="318"/>
    <col min="6655" max="6655" width="25.7109375" style="318" customWidth="1"/>
    <col min="6656" max="6656" width="19.42578125" style="318" customWidth="1"/>
    <col min="6657" max="6657" width="18.42578125" style="318" customWidth="1"/>
    <col min="6658" max="6658" width="17.28515625" style="318" customWidth="1"/>
    <col min="6659" max="6659" width="18.42578125" style="318" customWidth="1"/>
    <col min="6660" max="6660" width="16.5703125" style="318" customWidth="1"/>
    <col min="6661" max="6661" width="14.42578125" style="318" customWidth="1"/>
    <col min="6662" max="6662" width="15.5703125" style="318" customWidth="1"/>
    <col min="6663" max="6910" width="9.140625" style="318"/>
    <col min="6911" max="6911" width="25.7109375" style="318" customWidth="1"/>
    <col min="6912" max="6912" width="19.42578125" style="318" customWidth="1"/>
    <col min="6913" max="6913" width="18.42578125" style="318" customWidth="1"/>
    <col min="6914" max="6914" width="17.28515625" style="318" customWidth="1"/>
    <col min="6915" max="6915" width="18.42578125" style="318" customWidth="1"/>
    <col min="6916" max="6916" width="16.5703125" style="318" customWidth="1"/>
    <col min="6917" max="6917" width="14.42578125" style="318" customWidth="1"/>
    <col min="6918" max="6918" width="15.5703125" style="318" customWidth="1"/>
    <col min="6919" max="7166" width="9.140625" style="318"/>
    <col min="7167" max="7167" width="25.7109375" style="318" customWidth="1"/>
    <col min="7168" max="7168" width="19.42578125" style="318" customWidth="1"/>
    <col min="7169" max="7169" width="18.42578125" style="318" customWidth="1"/>
    <col min="7170" max="7170" width="17.28515625" style="318" customWidth="1"/>
    <col min="7171" max="7171" width="18.42578125" style="318" customWidth="1"/>
    <col min="7172" max="7172" width="16.5703125" style="318" customWidth="1"/>
    <col min="7173" max="7173" width="14.42578125" style="318" customWidth="1"/>
    <col min="7174" max="7174" width="15.5703125" style="318" customWidth="1"/>
    <col min="7175" max="7422" width="9.140625" style="318"/>
    <col min="7423" max="7423" width="25.7109375" style="318" customWidth="1"/>
    <col min="7424" max="7424" width="19.42578125" style="318" customWidth="1"/>
    <col min="7425" max="7425" width="18.42578125" style="318" customWidth="1"/>
    <col min="7426" max="7426" width="17.28515625" style="318" customWidth="1"/>
    <col min="7427" max="7427" width="18.42578125" style="318" customWidth="1"/>
    <col min="7428" max="7428" width="16.5703125" style="318" customWidth="1"/>
    <col min="7429" max="7429" width="14.42578125" style="318" customWidth="1"/>
    <col min="7430" max="7430" width="15.5703125" style="318" customWidth="1"/>
    <col min="7431" max="7678" width="9.140625" style="318"/>
    <col min="7679" max="7679" width="25.7109375" style="318" customWidth="1"/>
    <col min="7680" max="7680" width="19.42578125" style="318" customWidth="1"/>
    <col min="7681" max="7681" width="18.42578125" style="318" customWidth="1"/>
    <col min="7682" max="7682" width="17.28515625" style="318" customWidth="1"/>
    <col min="7683" max="7683" width="18.42578125" style="318" customWidth="1"/>
    <col min="7684" max="7684" width="16.5703125" style="318" customWidth="1"/>
    <col min="7685" max="7685" width="14.42578125" style="318" customWidth="1"/>
    <col min="7686" max="7686" width="15.5703125" style="318" customWidth="1"/>
    <col min="7687" max="7934" width="9.140625" style="318"/>
    <col min="7935" max="7935" width="25.7109375" style="318" customWidth="1"/>
    <col min="7936" max="7936" width="19.42578125" style="318" customWidth="1"/>
    <col min="7937" max="7937" width="18.42578125" style="318" customWidth="1"/>
    <col min="7938" max="7938" width="17.28515625" style="318" customWidth="1"/>
    <col min="7939" max="7939" width="18.42578125" style="318" customWidth="1"/>
    <col min="7940" max="7940" width="16.5703125" style="318" customWidth="1"/>
    <col min="7941" max="7941" width="14.42578125" style="318" customWidth="1"/>
    <col min="7942" max="7942" width="15.5703125" style="318" customWidth="1"/>
    <col min="7943" max="8190" width="9.140625" style="318"/>
    <col min="8191" max="8191" width="25.7109375" style="318" customWidth="1"/>
    <col min="8192" max="8192" width="19.42578125" style="318" customWidth="1"/>
    <col min="8193" max="8193" width="18.42578125" style="318" customWidth="1"/>
    <col min="8194" max="8194" width="17.28515625" style="318" customWidth="1"/>
    <col min="8195" max="8195" width="18.42578125" style="318" customWidth="1"/>
    <col min="8196" max="8196" width="16.5703125" style="318" customWidth="1"/>
    <col min="8197" max="8197" width="14.42578125" style="318" customWidth="1"/>
    <col min="8198" max="8198" width="15.5703125" style="318" customWidth="1"/>
    <col min="8199" max="8446" width="9.140625" style="318"/>
    <col min="8447" max="8447" width="25.7109375" style="318" customWidth="1"/>
    <col min="8448" max="8448" width="19.42578125" style="318" customWidth="1"/>
    <col min="8449" max="8449" width="18.42578125" style="318" customWidth="1"/>
    <col min="8450" max="8450" width="17.28515625" style="318" customWidth="1"/>
    <col min="8451" max="8451" width="18.42578125" style="318" customWidth="1"/>
    <col min="8452" max="8452" width="16.5703125" style="318" customWidth="1"/>
    <col min="8453" max="8453" width="14.42578125" style="318" customWidth="1"/>
    <col min="8454" max="8454" width="15.5703125" style="318" customWidth="1"/>
    <col min="8455" max="8702" width="9.140625" style="318"/>
    <col min="8703" max="8703" width="25.7109375" style="318" customWidth="1"/>
    <col min="8704" max="8704" width="19.42578125" style="318" customWidth="1"/>
    <col min="8705" max="8705" width="18.42578125" style="318" customWidth="1"/>
    <col min="8706" max="8706" width="17.28515625" style="318" customWidth="1"/>
    <col min="8707" max="8707" width="18.42578125" style="318" customWidth="1"/>
    <col min="8708" max="8708" width="16.5703125" style="318" customWidth="1"/>
    <col min="8709" max="8709" width="14.42578125" style="318" customWidth="1"/>
    <col min="8710" max="8710" width="15.5703125" style="318" customWidth="1"/>
    <col min="8711" max="8958" width="9.140625" style="318"/>
    <col min="8959" max="8959" width="25.7109375" style="318" customWidth="1"/>
    <col min="8960" max="8960" width="19.42578125" style="318" customWidth="1"/>
    <col min="8961" max="8961" width="18.42578125" style="318" customWidth="1"/>
    <col min="8962" max="8962" width="17.28515625" style="318" customWidth="1"/>
    <col min="8963" max="8963" width="18.42578125" style="318" customWidth="1"/>
    <col min="8964" max="8964" width="16.5703125" style="318" customWidth="1"/>
    <col min="8965" max="8965" width="14.42578125" style="318" customWidth="1"/>
    <col min="8966" max="8966" width="15.5703125" style="318" customWidth="1"/>
    <col min="8967" max="9214" width="9.140625" style="318"/>
    <col min="9215" max="9215" width="25.7109375" style="318" customWidth="1"/>
    <col min="9216" max="9216" width="19.42578125" style="318" customWidth="1"/>
    <col min="9217" max="9217" width="18.42578125" style="318" customWidth="1"/>
    <col min="9218" max="9218" width="17.28515625" style="318" customWidth="1"/>
    <col min="9219" max="9219" width="18.42578125" style="318" customWidth="1"/>
    <col min="9220" max="9220" width="16.5703125" style="318" customWidth="1"/>
    <col min="9221" max="9221" width="14.42578125" style="318" customWidth="1"/>
    <col min="9222" max="9222" width="15.5703125" style="318" customWidth="1"/>
    <col min="9223" max="9470" width="9.140625" style="318"/>
    <col min="9471" max="9471" width="25.7109375" style="318" customWidth="1"/>
    <col min="9472" max="9472" width="19.42578125" style="318" customWidth="1"/>
    <col min="9473" max="9473" width="18.42578125" style="318" customWidth="1"/>
    <col min="9474" max="9474" width="17.28515625" style="318" customWidth="1"/>
    <col min="9475" max="9475" width="18.42578125" style="318" customWidth="1"/>
    <col min="9476" max="9476" width="16.5703125" style="318" customWidth="1"/>
    <col min="9477" max="9477" width="14.42578125" style="318" customWidth="1"/>
    <col min="9478" max="9478" width="15.5703125" style="318" customWidth="1"/>
    <col min="9479" max="9726" width="9.140625" style="318"/>
    <col min="9727" max="9727" width="25.7109375" style="318" customWidth="1"/>
    <col min="9728" max="9728" width="19.42578125" style="318" customWidth="1"/>
    <col min="9729" max="9729" width="18.42578125" style="318" customWidth="1"/>
    <col min="9730" max="9730" width="17.28515625" style="318" customWidth="1"/>
    <col min="9731" max="9731" width="18.42578125" style="318" customWidth="1"/>
    <col min="9732" max="9732" width="16.5703125" style="318" customWidth="1"/>
    <col min="9733" max="9733" width="14.42578125" style="318" customWidth="1"/>
    <col min="9734" max="9734" width="15.5703125" style="318" customWidth="1"/>
    <col min="9735" max="9982" width="9.140625" style="318"/>
    <col min="9983" max="9983" width="25.7109375" style="318" customWidth="1"/>
    <col min="9984" max="9984" width="19.42578125" style="318" customWidth="1"/>
    <col min="9985" max="9985" width="18.42578125" style="318" customWidth="1"/>
    <col min="9986" max="9986" width="17.28515625" style="318" customWidth="1"/>
    <col min="9987" max="9987" width="18.42578125" style="318" customWidth="1"/>
    <col min="9988" max="9988" width="16.5703125" style="318" customWidth="1"/>
    <col min="9989" max="9989" width="14.42578125" style="318" customWidth="1"/>
    <col min="9990" max="9990" width="15.5703125" style="318" customWidth="1"/>
    <col min="9991" max="10238" width="9.140625" style="318"/>
    <col min="10239" max="10239" width="25.7109375" style="318" customWidth="1"/>
    <col min="10240" max="10240" width="19.42578125" style="318" customWidth="1"/>
    <col min="10241" max="10241" width="18.42578125" style="318" customWidth="1"/>
    <col min="10242" max="10242" width="17.28515625" style="318" customWidth="1"/>
    <col min="10243" max="10243" width="18.42578125" style="318" customWidth="1"/>
    <col min="10244" max="10244" width="16.5703125" style="318" customWidth="1"/>
    <col min="10245" max="10245" width="14.42578125" style="318" customWidth="1"/>
    <col min="10246" max="10246" width="15.5703125" style="318" customWidth="1"/>
    <col min="10247" max="10494" width="9.140625" style="318"/>
    <col min="10495" max="10495" width="25.7109375" style="318" customWidth="1"/>
    <col min="10496" max="10496" width="19.42578125" style="318" customWidth="1"/>
    <col min="10497" max="10497" width="18.42578125" style="318" customWidth="1"/>
    <col min="10498" max="10498" width="17.28515625" style="318" customWidth="1"/>
    <col min="10499" max="10499" width="18.42578125" style="318" customWidth="1"/>
    <col min="10500" max="10500" width="16.5703125" style="318" customWidth="1"/>
    <col min="10501" max="10501" width="14.42578125" style="318" customWidth="1"/>
    <col min="10502" max="10502" width="15.5703125" style="318" customWidth="1"/>
    <col min="10503" max="10750" width="9.140625" style="318"/>
    <col min="10751" max="10751" width="25.7109375" style="318" customWidth="1"/>
    <col min="10752" max="10752" width="19.42578125" style="318" customWidth="1"/>
    <col min="10753" max="10753" width="18.42578125" style="318" customWidth="1"/>
    <col min="10754" max="10754" width="17.28515625" style="318" customWidth="1"/>
    <col min="10755" max="10755" width="18.42578125" style="318" customWidth="1"/>
    <col min="10756" max="10756" width="16.5703125" style="318" customWidth="1"/>
    <col min="10757" max="10757" width="14.42578125" style="318" customWidth="1"/>
    <col min="10758" max="10758" width="15.5703125" style="318" customWidth="1"/>
    <col min="10759" max="11006" width="9.140625" style="318"/>
    <col min="11007" max="11007" width="25.7109375" style="318" customWidth="1"/>
    <col min="11008" max="11008" width="19.42578125" style="318" customWidth="1"/>
    <col min="11009" max="11009" width="18.42578125" style="318" customWidth="1"/>
    <col min="11010" max="11010" width="17.28515625" style="318" customWidth="1"/>
    <col min="11011" max="11011" width="18.42578125" style="318" customWidth="1"/>
    <col min="11012" max="11012" width="16.5703125" style="318" customWidth="1"/>
    <col min="11013" max="11013" width="14.42578125" style="318" customWidth="1"/>
    <col min="11014" max="11014" width="15.5703125" style="318" customWidth="1"/>
    <col min="11015" max="11262" width="9.140625" style="318"/>
    <col min="11263" max="11263" width="25.7109375" style="318" customWidth="1"/>
    <col min="11264" max="11264" width="19.42578125" style="318" customWidth="1"/>
    <col min="11265" max="11265" width="18.42578125" style="318" customWidth="1"/>
    <col min="11266" max="11266" width="17.28515625" style="318" customWidth="1"/>
    <col min="11267" max="11267" width="18.42578125" style="318" customWidth="1"/>
    <col min="11268" max="11268" width="16.5703125" style="318" customWidth="1"/>
    <col min="11269" max="11269" width="14.42578125" style="318" customWidth="1"/>
    <col min="11270" max="11270" width="15.5703125" style="318" customWidth="1"/>
    <col min="11271" max="11518" width="9.140625" style="318"/>
    <col min="11519" max="11519" width="25.7109375" style="318" customWidth="1"/>
    <col min="11520" max="11520" width="19.42578125" style="318" customWidth="1"/>
    <col min="11521" max="11521" width="18.42578125" style="318" customWidth="1"/>
    <col min="11522" max="11522" width="17.28515625" style="318" customWidth="1"/>
    <col min="11523" max="11523" width="18.42578125" style="318" customWidth="1"/>
    <col min="11524" max="11524" width="16.5703125" style="318" customWidth="1"/>
    <col min="11525" max="11525" width="14.42578125" style="318" customWidth="1"/>
    <col min="11526" max="11526" width="15.5703125" style="318" customWidth="1"/>
    <col min="11527" max="11774" width="9.140625" style="318"/>
    <col min="11775" max="11775" width="25.7109375" style="318" customWidth="1"/>
    <col min="11776" max="11776" width="19.42578125" style="318" customWidth="1"/>
    <col min="11777" max="11777" width="18.42578125" style="318" customWidth="1"/>
    <col min="11778" max="11778" width="17.28515625" style="318" customWidth="1"/>
    <col min="11779" max="11779" width="18.42578125" style="318" customWidth="1"/>
    <col min="11780" max="11780" width="16.5703125" style="318" customWidth="1"/>
    <col min="11781" max="11781" width="14.42578125" style="318" customWidth="1"/>
    <col min="11782" max="11782" width="15.5703125" style="318" customWidth="1"/>
    <col min="11783" max="12030" width="9.140625" style="318"/>
    <col min="12031" max="12031" width="25.7109375" style="318" customWidth="1"/>
    <col min="12032" max="12032" width="19.42578125" style="318" customWidth="1"/>
    <col min="12033" max="12033" width="18.42578125" style="318" customWidth="1"/>
    <col min="12034" max="12034" width="17.28515625" style="318" customWidth="1"/>
    <col min="12035" max="12035" width="18.42578125" style="318" customWidth="1"/>
    <col min="12036" max="12036" width="16.5703125" style="318" customWidth="1"/>
    <col min="12037" max="12037" width="14.42578125" style="318" customWidth="1"/>
    <col min="12038" max="12038" width="15.5703125" style="318" customWidth="1"/>
    <col min="12039" max="12286" width="9.140625" style="318"/>
    <col min="12287" max="12287" width="25.7109375" style="318" customWidth="1"/>
    <col min="12288" max="12288" width="19.42578125" style="318" customWidth="1"/>
    <col min="12289" max="12289" width="18.42578125" style="318" customWidth="1"/>
    <col min="12290" max="12290" width="17.28515625" style="318" customWidth="1"/>
    <col min="12291" max="12291" width="18.42578125" style="318" customWidth="1"/>
    <col min="12292" max="12292" width="16.5703125" style="318" customWidth="1"/>
    <col min="12293" max="12293" width="14.42578125" style="318" customWidth="1"/>
    <col min="12294" max="12294" width="15.5703125" style="318" customWidth="1"/>
    <col min="12295" max="12542" width="9.140625" style="318"/>
    <col min="12543" max="12543" width="25.7109375" style="318" customWidth="1"/>
    <col min="12544" max="12544" width="19.42578125" style="318" customWidth="1"/>
    <col min="12545" max="12545" width="18.42578125" style="318" customWidth="1"/>
    <col min="12546" max="12546" width="17.28515625" style="318" customWidth="1"/>
    <col min="12547" max="12547" width="18.42578125" style="318" customWidth="1"/>
    <col min="12548" max="12548" width="16.5703125" style="318" customWidth="1"/>
    <col min="12549" max="12549" width="14.42578125" style="318" customWidth="1"/>
    <col min="12550" max="12550" width="15.5703125" style="318" customWidth="1"/>
    <col min="12551" max="12798" width="9.140625" style="318"/>
    <col min="12799" max="12799" width="25.7109375" style="318" customWidth="1"/>
    <col min="12800" max="12800" width="19.42578125" style="318" customWidth="1"/>
    <col min="12801" max="12801" width="18.42578125" style="318" customWidth="1"/>
    <col min="12802" max="12802" width="17.28515625" style="318" customWidth="1"/>
    <col min="12803" max="12803" width="18.42578125" style="318" customWidth="1"/>
    <col min="12804" max="12804" width="16.5703125" style="318" customWidth="1"/>
    <col min="12805" max="12805" width="14.42578125" style="318" customWidth="1"/>
    <col min="12806" max="12806" width="15.5703125" style="318" customWidth="1"/>
    <col min="12807" max="13054" width="9.140625" style="318"/>
    <col min="13055" max="13055" width="25.7109375" style="318" customWidth="1"/>
    <col min="13056" max="13056" width="19.42578125" style="318" customWidth="1"/>
    <col min="13057" max="13057" width="18.42578125" style="318" customWidth="1"/>
    <col min="13058" max="13058" width="17.28515625" style="318" customWidth="1"/>
    <col min="13059" max="13059" width="18.42578125" style="318" customWidth="1"/>
    <col min="13060" max="13060" width="16.5703125" style="318" customWidth="1"/>
    <col min="13061" max="13061" width="14.42578125" style="318" customWidth="1"/>
    <col min="13062" max="13062" width="15.5703125" style="318" customWidth="1"/>
    <col min="13063" max="13310" width="9.140625" style="318"/>
    <col min="13311" max="13311" width="25.7109375" style="318" customWidth="1"/>
    <col min="13312" max="13312" width="19.42578125" style="318" customWidth="1"/>
    <col min="13313" max="13313" width="18.42578125" style="318" customWidth="1"/>
    <col min="13314" max="13314" width="17.28515625" style="318" customWidth="1"/>
    <col min="13315" max="13315" width="18.42578125" style="318" customWidth="1"/>
    <col min="13316" max="13316" width="16.5703125" style="318" customWidth="1"/>
    <col min="13317" max="13317" width="14.42578125" style="318" customWidth="1"/>
    <col min="13318" max="13318" width="15.5703125" style="318" customWidth="1"/>
    <col min="13319" max="13566" width="9.140625" style="318"/>
    <col min="13567" max="13567" width="25.7109375" style="318" customWidth="1"/>
    <col min="13568" max="13568" width="19.42578125" style="318" customWidth="1"/>
    <col min="13569" max="13569" width="18.42578125" style="318" customWidth="1"/>
    <col min="13570" max="13570" width="17.28515625" style="318" customWidth="1"/>
    <col min="13571" max="13571" width="18.42578125" style="318" customWidth="1"/>
    <col min="13572" max="13572" width="16.5703125" style="318" customWidth="1"/>
    <col min="13573" max="13573" width="14.42578125" style="318" customWidth="1"/>
    <col min="13574" max="13574" width="15.5703125" style="318" customWidth="1"/>
    <col min="13575" max="13822" width="9.140625" style="318"/>
    <col min="13823" max="13823" width="25.7109375" style="318" customWidth="1"/>
    <col min="13824" max="13824" width="19.42578125" style="318" customWidth="1"/>
    <col min="13825" max="13825" width="18.42578125" style="318" customWidth="1"/>
    <col min="13826" max="13826" width="17.28515625" style="318" customWidth="1"/>
    <col min="13827" max="13827" width="18.42578125" style="318" customWidth="1"/>
    <col min="13828" max="13828" width="16.5703125" style="318" customWidth="1"/>
    <col min="13829" max="13829" width="14.42578125" style="318" customWidth="1"/>
    <col min="13830" max="13830" width="15.5703125" style="318" customWidth="1"/>
    <col min="13831" max="14078" width="9.140625" style="318"/>
    <col min="14079" max="14079" width="25.7109375" style="318" customWidth="1"/>
    <col min="14080" max="14080" width="19.42578125" style="318" customWidth="1"/>
    <col min="14081" max="14081" width="18.42578125" style="318" customWidth="1"/>
    <col min="14082" max="14082" width="17.28515625" style="318" customWidth="1"/>
    <col min="14083" max="14083" width="18.42578125" style="318" customWidth="1"/>
    <col min="14084" max="14084" width="16.5703125" style="318" customWidth="1"/>
    <col min="14085" max="14085" width="14.42578125" style="318" customWidth="1"/>
    <col min="14086" max="14086" width="15.5703125" style="318" customWidth="1"/>
    <col min="14087" max="14334" width="9.140625" style="318"/>
    <col min="14335" max="14335" width="25.7109375" style="318" customWidth="1"/>
    <col min="14336" max="14336" width="19.42578125" style="318" customWidth="1"/>
    <col min="14337" max="14337" width="18.42578125" style="318" customWidth="1"/>
    <col min="14338" max="14338" width="17.28515625" style="318" customWidth="1"/>
    <col min="14339" max="14339" width="18.42578125" style="318" customWidth="1"/>
    <col min="14340" max="14340" width="16.5703125" style="318" customWidth="1"/>
    <col min="14341" max="14341" width="14.42578125" style="318" customWidth="1"/>
    <col min="14342" max="14342" width="15.5703125" style="318" customWidth="1"/>
    <col min="14343" max="14590" width="9.140625" style="318"/>
    <col min="14591" max="14591" width="25.7109375" style="318" customWidth="1"/>
    <col min="14592" max="14592" width="19.42578125" style="318" customWidth="1"/>
    <col min="14593" max="14593" width="18.42578125" style="318" customWidth="1"/>
    <col min="14594" max="14594" width="17.28515625" style="318" customWidth="1"/>
    <col min="14595" max="14595" width="18.42578125" style="318" customWidth="1"/>
    <col min="14596" max="14596" width="16.5703125" style="318" customWidth="1"/>
    <col min="14597" max="14597" width="14.42578125" style="318" customWidth="1"/>
    <col min="14598" max="14598" width="15.5703125" style="318" customWidth="1"/>
    <col min="14599" max="14846" width="9.140625" style="318"/>
    <col min="14847" max="14847" width="25.7109375" style="318" customWidth="1"/>
    <col min="14848" max="14848" width="19.42578125" style="318" customWidth="1"/>
    <col min="14849" max="14849" width="18.42578125" style="318" customWidth="1"/>
    <col min="14850" max="14850" width="17.28515625" style="318" customWidth="1"/>
    <col min="14851" max="14851" width="18.42578125" style="318" customWidth="1"/>
    <col min="14852" max="14852" width="16.5703125" style="318" customWidth="1"/>
    <col min="14853" max="14853" width="14.42578125" style="318" customWidth="1"/>
    <col min="14854" max="14854" width="15.5703125" style="318" customWidth="1"/>
    <col min="14855" max="15102" width="9.140625" style="318"/>
    <col min="15103" max="15103" width="25.7109375" style="318" customWidth="1"/>
    <col min="15104" max="15104" width="19.42578125" style="318" customWidth="1"/>
    <col min="15105" max="15105" width="18.42578125" style="318" customWidth="1"/>
    <col min="15106" max="15106" width="17.28515625" style="318" customWidth="1"/>
    <col min="15107" max="15107" width="18.42578125" style="318" customWidth="1"/>
    <col min="15108" max="15108" width="16.5703125" style="318" customWidth="1"/>
    <col min="15109" max="15109" width="14.42578125" style="318" customWidth="1"/>
    <col min="15110" max="15110" width="15.5703125" style="318" customWidth="1"/>
    <col min="15111" max="15358" width="9.140625" style="318"/>
    <col min="15359" max="15359" width="25.7109375" style="318" customWidth="1"/>
    <col min="15360" max="15360" width="19.42578125" style="318" customWidth="1"/>
    <col min="15361" max="15361" width="18.42578125" style="318" customWidth="1"/>
    <col min="15362" max="15362" width="17.28515625" style="318" customWidth="1"/>
    <col min="15363" max="15363" width="18.42578125" style="318" customWidth="1"/>
    <col min="15364" max="15364" width="16.5703125" style="318" customWidth="1"/>
    <col min="15365" max="15365" width="14.42578125" style="318" customWidth="1"/>
    <col min="15366" max="15366" width="15.5703125" style="318" customWidth="1"/>
    <col min="15367" max="15614" width="9.140625" style="318"/>
    <col min="15615" max="15615" width="25.7109375" style="318" customWidth="1"/>
    <col min="15616" max="15616" width="19.42578125" style="318" customWidth="1"/>
    <col min="15617" max="15617" width="18.42578125" style="318" customWidth="1"/>
    <col min="15618" max="15618" width="17.28515625" style="318" customWidth="1"/>
    <col min="15619" max="15619" width="18.42578125" style="318" customWidth="1"/>
    <col min="15620" max="15620" width="16.5703125" style="318" customWidth="1"/>
    <col min="15621" max="15621" width="14.42578125" style="318" customWidth="1"/>
    <col min="15622" max="15622" width="15.5703125" style="318" customWidth="1"/>
    <col min="15623" max="15870" width="9.140625" style="318"/>
    <col min="15871" max="15871" width="25.7109375" style="318" customWidth="1"/>
    <col min="15872" max="15872" width="19.42578125" style="318" customWidth="1"/>
    <col min="15873" max="15873" width="18.42578125" style="318" customWidth="1"/>
    <col min="15874" max="15874" width="17.28515625" style="318" customWidth="1"/>
    <col min="15875" max="15875" width="18.42578125" style="318" customWidth="1"/>
    <col min="15876" max="15876" width="16.5703125" style="318" customWidth="1"/>
    <col min="15877" max="15877" width="14.42578125" style="318" customWidth="1"/>
    <col min="15878" max="15878" width="15.5703125" style="318" customWidth="1"/>
    <col min="15879" max="16126" width="9.140625" style="318"/>
    <col min="16127" max="16127" width="25.7109375" style="318" customWidth="1"/>
    <col min="16128" max="16128" width="19.42578125" style="318" customWidth="1"/>
    <col min="16129" max="16129" width="18.42578125" style="318" customWidth="1"/>
    <col min="16130" max="16130" width="17.28515625" style="318" customWidth="1"/>
    <col min="16131" max="16131" width="18.42578125" style="318" customWidth="1"/>
    <col min="16132" max="16132" width="16.5703125" style="318" customWidth="1"/>
    <col min="16133" max="16133" width="14.42578125" style="318" customWidth="1"/>
    <col min="16134" max="16134" width="15.5703125" style="318" customWidth="1"/>
    <col min="16135" max="16384" width="9.140625" style="318"/>
  </cols>
  <sheetData>
    <row r="1" spans="1:6" x14ac:dyDescent="0.25">
      <c r="A1" s="636" t="s">
        <v>101</v>
      </c>
      <c r="B1" s="636"/>
      <c r="C1" s="636"/>
      <c r="D1" s="636"/>
      <c r="E1" s="636"/>
      <c r="F1" s="636"/>
    </row>
    <row r="2" spans="1:6" x14ac:dyDescent="0.25">
      <c r="A2" s="636" t="s">
        <v>205</v>
      </c>
      <c r="B2" s="636"/>
      <c r="C2" s="636"/>
      <c r="D2" s="636"/>
      <c r="E2" s="636"/>
      <c r="F2" s="636"/>
    </row>
    <row r="3" spans="1:6" x14ac:dyDescent="0.25">
      <c r="A3" s="636" t="s">
        <v>161</v>
      </c>
      <c r="B3" s="636"/>
      <c r="C3" s="636"/>
      <c r="D3" s="636"/>
      <c r="E3" s="636"/>
      <c r="F3" s="636"/>
    </row>
    <row r="5" spans="1:6" x14ac:dyDescent="0.25">
      <c r="A5" s="319" t="s">
        <v>162</v>
      </c>
      <c r="B5" s="651" t="s">
        <v>163</v>
      </c>
      <c r="C5" s="651"/>
      <c r="D5" s="651"/>
      <c r="E5" s="651"/>
      <c r="F5" s="651"/>
    </row>
    <row r="6" spans="1:6" ht="15.75" thickBot="1" x14ac:dyDescent="0.3">
      <c r="B6" s="652"/>
      <c r="C6" s="652"/>
      <c r="D6" s="652"/>
      <c r="E6" s="652"/>
      <c r="F6" s="652"/>
    </row>
    <row r="7" spans="1:6" s="320" customFormat="1" ht="15.75" thickTop="1" x14ac:dyDescent="0.25">
      <c r="A7" s="637" t="s">
        <v>164</v>
      </c>
      <c r="B7" s="640" t="s">
        <v>206</v>
      </c>
      <c r="C7" s="643" t="s">
        <v>166</v>
      </c>
      <c r="D7" s="640" t="s">
        <v>167</v>
      </c>
      <c r="E7" s="640" t="s">
        <v>168</v>
      </c>
      <c r="F7" s="653" t="s">
        <v>169</v>
      </c>
    </row>
    <row r="8" spans="1:6" s="320" customFormat="1" ht="15.75" thickBot="1" x14ac:dyDescent="0.3">
      <c r="A8" s="639"/>
      <c r="B8" s="642"/>
      <c r="C8" s="645"/>
      <c r="D8" s="642"/>
      <c r="E8" s="642"/>
      <c r="F8" s="654"/>
    </row>
    <row r="9" spans="1:6" s="320" customFormat="1" ht="14.25" customHeight="1" thickTop="1" x14ac:dyDescent="0.25">
      <c r="A9" s="367">
        <v>1</v>
      </c>
      <c r="B9" s="368">
        <v>2</v>
      </c>
      <c r="C9" s="369">
        <v>3</v>
      </c>
      <c r="D9" s="368">
        <v>4</v>
      </c>
      <c r="E9" s="368">
        <v>5</v>
      </c>
      <c r="F9" s="370" t="s">
        <v>199</v>
      </c>
    </row>
    <row r="10" spans="1:6" x14ac:dyDescent="0.25">
      <c r="A10" s="371">
        <v>1</v>
      </c>
      <c r="B10" s="327" t="s">
        <v>207</v>
      </c>
      <c r="C10" s="328"/>
      <c r="D10" s="327"/>
      <c r="E10" s="327"/>
      <c r="F10" s="329"/>
    </row>
    <row r="11" spans="1:6" x14ac:dyDescent="0.25">
      <c r="A11" s="371">
        <f>++A10+1</f>
        <v>2</v>
      </c>
      <c r="B11" s="327" t="s">
        <v>208</v>
      </c>
      <c r="C11" s="328"/>
      <c r="D11" s="327"/>
      <c r="E11" s="327"/>
      <c r="F11" s="329"/>
    </row>
    <row r="12" spans="1:6" x14ac:dyDescent="0.25">
      <c r="A12" s="371">
        <f t="shared" ref="A12:A16" si="0">++A11+1</f>
        <v>3</v>
      </c>
      <c r="B12" s="327" t="s">
        <v>209</v>
      </c>
      <c r="C12" s="328"/>
      <c r="D12" s="327"/>
      <c r="E12" s="327"/>
      <c r="F12" s="329"/>
    </row>
    <row r="13" spans="1:6" x14ac:dyDescent="0.25">
      <c r="A13" s="371">
        <f t="shared" si="0"/>
        <v>4</v>
      </c>
      <c r="B13" s="327" t="s">
        <v>210</v>
      </c>
      <c r="C13" s="328"/>
      <c r="D13" s="327"/>
      <c r="E13" s="327"/>
      <c r="F13" s="329"/>
    </row>
    <row r="14" spans="1:6" x14ac:dyDescent="0.25">
      <c r="A14" s="371">
        <f t="shared" si="0"/>
        <v>5</v>
      </c>
      <c r="B14" s="327" t="s">
        <v>211</v>
      </c>
      <c r="C14" s="328"/>
      <c r="D14" s="327"/>
      <c r="E14" s="327"/>
      <c r="F14" s="329"/>
    </row>
    <row r="15" spans="1:6" x14ac:dyDescent="0.25">
      <c r="A15" s="371">
        <f t="shared" si="0"/>
        <v>6</v>
      </c>
      <c r="B15" s="327" t="s">
        <v>212</v>
      </c>
      <c r="C15" s="328"/>
      <c r="D15" s="327"/>
      <c r="E15" s="327"/>
      <c r="F15" s="329"/>
    </row>
    <row r="16" spans="1:6" x14ac:dyDescent="0.25">
      <c r="A16" s="371">
        <f t="shared" si="0"/>
        <v>7</v>
      </c>
      <c r="B16" s="327" t="s">
        <v>213</v>
      </c>
      <c r="C16" s="328"/>
      <c r="D16" s="327"/>
      <c r="E16" s="327"/>
      <c r="F16" s="329"/>
    </row>
    <row r="17" spans="1:7" x14ac:dyDescent="0.25">
      <c r="A17" s="326"/>
      <c r="B17" s="327"/>
      <c r="C17" s="328"/>
      <c r="D17" s="327"/>
      <c r="E17" s="327"/>
      <c r="F17" s="329"/>
    </row>
    <row r="18" spans="1:7" x14ac:dyDescent="0.25">
      <c r="A18" s="326"/>
      <c r="B18" s="327"/>
      <c r="C18" s="328"/>
      <c r="D18" s="327"/>
      <c r="E18" s="327"/>
      <c r="F18" s="329"/>
    </row>
    <row r="19" spans="1:7" ht="15.75" thickBot="1" x14ac:dyDescent="0.3">
      <c r="A19" s="326"/>
      <c r="B19" s="327"/>
      <c r="C19" s="328"/>
      <c r="D19" s="327"/>
      <c r="E19" s="327"/>
      <c r="F19" s="329"/>
    </row>
    <row r="20" spans="1:7" ht="16.5" thickTop="1" thickBot="1" x14ac:dyDescent="0.3">
      <c r="A20" s="332"/>
      <c r="B20" s="333" t="s">
        <v>179</v>
      </c>
      <c r="C20" s="334"/>
      <c r="D20" s="335"/>
      <c r="E20" s="335"/>
      <c r="F20" s="336"/>
    </row>
    <row r="21" spans="1:7" ht="15.75" thickTop="1" x14ac:dyDescent="0.25">
      <c r="A21" s="328"/>
      <c r="B21" s="340"/>
      <c r="C21" s="328"/>
      <c r="D21" s="328"/>
      <c r="E21" s="328"/>
      <c r="F21" s="328"/>
    </row>
    <row r="22" spans="1:7" x14ac:dyDescent="0.25">
      <c r="C22" s="649" t="s">
        <v>183</v>
      </c>
      <c r="D22" s="649"/>
      <c r="E22" s="649"/>
      <c r="F22" s="649"/>
    </row>
    <row r="23" spans="1:7" x14ac:dyDescent="0.25">
      <c r="C23" s="649" t="s">
        <v>184</v>
      </c>
      <c r="D23" s="649"/>
      <c r="E23" s="649"/>
      <c r="F23" s="649"/>
    </row>
    <row r="24" spans="1:7" x14ac:dyDescent="0.25">
      <c r="D24" s="341"/>
    </row>
    <row r="25" spans="1:7" x14ac:dyDescent="0.25">
      <c r="D25" s="341"/>
    </row>
    <row r="26" spans="1:7" x14ac:dyDescent="0.25">
      <c r="D26" s="341"/>
    </row>
    <row r="27" spans="1:7" x14ac:dyDescent="0.25">
      <c r="D27" s="341"/>
    </row>
    <row r="28" spans="1:7" x14ac:dyDescent="0.25">
      <c r="C28" s="650" t="s">
        <v>185</v>
      </c>
      <c r="D28" s="650"/>
      <c r="E28" s="650"/>
      <c r="F28" s="650"/>
    </row>
    <row r="29" spans="1:7" customFormat="1" x14ac:dyDescent="0.25">
      <c r="C29" s="649" t="s">
        <v>186</v>
      </c>
      <c r="D29" s="649"/>
      <c r="E29" s="649"/>
      <c r="F29" s="649"/>
      <c r="G29" s="348"/>
    </row>
    <row r="30" spans="1:7" x14ac:dyDescent="0.25">
      <c r="E30" s="341"/>
    </row>
  </sheetData>
  <mergeCells count="14">
    <mergeCell ref="C22:F22"/>
    <mergeCell ref="C23:F23"/>
    <mergeCell ref="C28:F28"/>
    <mergeCell ref="C29:F29"/>
    <mergeCell ref="A1:F1"/>
    <mergeCell ref="A2:F2"/>
    <mergeCell ref="A3:F3"/>
    <mergeCell ref="B5:F6"/>
    <mergeCell ref="A7:A8"/>
    <mergeCell ref="B7:B8"/>
    <mergeCell ref="C7:C8"/>
    <mergeCell ref="D7:D8"/>
    <mergeCell ref="E7:E8"/>
    <mergeCell ref="F7:F8"/>
  </mergeCells>
  <printOptions horizontalCentered="1"/>
  <pageMargins left="0.70866141732283472" right="0.11811023622047245" top="0.74803149606299213" bottom="0.74803149606299213" header="0.31496062992125984" footer="0.31496062992125984"/>
  <pageSetup paperSize="2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LAP_SPJ</vt:lpstr>
      <vt:lpstr>Lamp.8 (BM)</vt:lpstr>
      <vt:lpstr>LRA (2)</vt:lpstr>
      <vt:lpstr>PIUTNAG PAJAK</vt:lpstr>
      <vt:lpstr>PIUTNAG RETRIBUSI</vt:lpstr>
      <vt:lpstr>PIUTNAG Lainnya</vt:lpstr>
      <vt:lpstr>JAMINAN</vt:lpstr>
      <vt:lpstr>UTANG tax</vt:lpstr>
      <vt:lpstr>UTANG blnj</vt:lpstr>
      <vt:lpstr>pedpt dmuka</vt:lpstr>
      <vt:lpstr>beban dimuka</vt:lpstr>
      <vt:lpstr>Lamp.22 (KK ATB)</vt:lpstr>
      <vt:lpstr>Lamp.19 (KK Persediaan)</vt:lpstr>
      <vt:lpstr>Lamp.9 (Di luar BM)</vt:lpstr>
      <vt:lpstr>JAMINAN!Print_Area</vt:lpstr>
      <vt:lpstr>'Lamp.19 (KK Persediaan)'!Print_Area</vt:lpstr>
      <vt:lpstr>'Lamp.22 (KK ATB)'!Print_Area</vt:lpstr>
      <vt:lpstr>'Lamp.8 (BM)'!Print_Area</vt:lpstr>
      <vt:lpstr>LAP_SPJ!Print_Area</vt:lpstr>
      <vt:lpstr>'LRA (2)'!Print_Area</vt:lpstr>
      <vt:lpstr>'pedpt dmuka'!Print_Area</vt:lpstr>
      <vt:lpstr>JAMINAN!Print_Titles</vt:lpstr>
      <vt:lpstr>LAP_SPJ!Print_Titles</vt:lpstr>
      <vt:lpstr>'pedpt dmuka'!Print_Titles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P3ADK</cp:lastModifiedBy>
  <cp:lastPrinted>2019-12-31T05:16:54Z</cp:lastPrinted>
  <dcterms:created xsi:type="dcterms:W3CDTF">2019-12-30T07:40:27Z</dcterms:created>
  <dcterms:modified xsi:type="dcterms:W3CDTF">2020-01-07T08:35:57Z</dcterms:modified>
</cp:coreProperties>
</file>